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llbruck\Digital\illbruck HP\Bedarfskalkulatoren\"/>
    </mc:Choice>
  </mc:AlternateContent>
  <xr:revisionPtr revIDLastSave="0" documentId="13_ncr:1_{0FC396A3-4E75-4D37-AEC2-188A4599E767}" xr6:coauthVersionLast="47" xr6:coauthVersionMax="47" xr10:uidLastSave="{00000000-0000-0000-0000-000000000000}"/>
  <bookViews>
    <workbookView xWindow="-28920" yWindow="-1125" windowWidth="29040" windowHeight="15840" xr2:uid="{00000000-000D-0000-FFFF-FFFF00000000}"/>
  </bookViews>
  <sheets>
    <sheet name="große Fugen" sheetId="6" r:id="rId1"/>
    <sheet name="Tabelle1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6" l="1"/>
  <c r="G18" i="11"/>
  <c r="I18" i="11" s="1"/>
  <c r="E18" i="11"/>
  <c r="F18" i="11" s="1"/>
  <c r="C18" i="11"/>
  <c r="E17" i="11"/>
  <c r="F17" i="11" s="1"/>
  <c r="E16" i="11"/>
  <c r="F16" i="11" s="1"/>
  <c r="J18" i="11" l="1"/>
  <c r="I16" i="11"/>
  <c r="G16" i="11"/>
  <c r="H16" i="11" s="1"/>
  <c r="G17" i="11"/>
  <c r="H17" i="11" s="1"/>
  <c r="I17" i="11"/>
  <c r="J17" i="11" s="1"/>
  <c r="J16" i="11" l="1"/>
  <c r="G19" i="6"/>
  <c r="G20" i="6"/>
  <c r="D18" i="6"/>
  <c r="G18" i="6" s="1"/>
  <c r="C21" i="6" l="1"/>
  <c r="D21" i="6" l="1"/>
  <c r="G21" i="6" s="1"/>
  <c r="F20" i="6"/>
  <c r="F19" i="6"/>
  <c r="I19" i="6" l="1"/>
  <c r="I20" i="6"/>
  <c r="F21" i="6" l="1"/>
  <c r="I21" i="6" l="1"/>
</calcChain>
</file>

<file path=xl/sharedStrings.xml><?xml version="1.0" encoding="utf-8"?>
<sst xmlns="http://schemas.openxmlformats.org/spreadsheetml/2006/main" count="61" uniqueCount="46">
  <si>
    <t>Meter/ Verp.</t>
  </si>
  <si>
    <t>Verbrauch= Einheit/Meter</t>
  </si>
  <si>
    <t>Lfm</t>
  </si>
  <si>
    <t>Anzahl der Fenster</t>
  </si>
  <si>
    <t>Bedarf</t>
  </si>
  <si>
    <t>Einheit</t>
  </si>
  <si>
    <t>Zugabe an Überlap./ Fenster</t>
  </si>
  <si>
    <t>(EFH Format)</t>
  </si>
  <si>
    <t>oder</t>
  </si>
  <si>
    <t>einseitig = 1
beidseitig = 2</t>
  </si>
  <si>
    <t>-</t>
  </si>
  <si>
    <t>Beutel</t>
  </si>
  <si>
    <t>Dose</t>
  </si>
  <si>
    <t>Kartusche</t>
  </si>
  <si>
    <t>FM230 Fensterschaum+</t>
  </si>
  <si>
    <t>i3 Produkt</t>
  </si>
  <si>
    <t>SP525 Hochbaufugen-Dichtstoff 310 ml</t>
  </si>
  <si>
    <t>SP525 Hochbaufugen-Dichtstoff 600 ml</t>
  </si>
  <si>
    <t>FM210 Fensterschaum</t>
  </si>
  <si>
    <t>Rolle</t>
  </si>
  <si>
    <t>Anschlussfuge [m]</t>
  </si>
  <si>
    <t>Anzahl Fenster und Türen [Stück]</t>
  </si>
  <si>
    <t>Fugenbreite [mm]</t>
  </si>
  <si>
    <t xml:space="preserve">TP652 illmod trioplex+ </t>
  </si>
  <si>
    <t xml:space="preserve"> </t>
  </si>
  <si>
    <t>Fugentiefe [mm]</t>
  </si>
  <si>
    <t>Blendrahmen</t>
  </si>
  <si>
    <t>LzM 4.3 ab Seite 81</t>
  </si>
  <si>
    <r>
      <t>Schallschutz:</t>
    </r>
    <r>
      <rPr>
        <sz val="11"/>
        <color rgb="FF4D4D4D"/>
        <rFont val="Arial"/>
        <family val="2"/>
      </rPr>
      <t xml:space="preserve"> TP652 mit SP525 Hochbaufugen-Dichtstoff</t>
    </r>
  </si>
  <si>
    <r>
      <t>Ø</t>
    </r>
    <r>
      <rPr>
        <sz val="11"/>
        <color rgb="FF4D4D4D"/>
        <rFont val="Arial"/>
        <family val="2"/>
      </rPr>
      <t>TP652 illmod trioplex+ nach Einbausituation</t>
    </r>
  </si>
  <si>
    <r>
      <t>§</t>
    </r>
    <r>
      <rPr>
        <b/>
        <sz val="11"/>
        <color rgb="FF4D4D4D"/>
        <rFont val="Arial"/>
        <family val="2"/>
      </rPr>
      <t xml:space="preserve">Unverputzt 41 dB </t>
    </r>
    <r>
      <rPr>
        <sz val="11"/>
        <color rgb="FF4D4D4D"/>
        <rFont val="Arial"/>
        <family val="2"/>
      </rPr>
      <t>– normaler Schallschutz (bewertetes Fugenschalldämm-Maß)</t>
    </r>
  </si>
  <si>
    <r>
      <t>§</t>
    </r>
    <r>
      <rPr>
        <sz val="11"/>
        <color rgb="FF4D4D4D"/>
        <rFont val="Arial"/>
        <family val="2"/>
      </rPr>
      <t>Einseitig verputzt 51 dB – Fenster bis 41 dB</t>
    </r>
  </si>
  <si>
    <r>
      <t>§</t>
    </r>
    <r>
      <rPr>
        <sz val="11"/>
        <color rgb="FF4D4D4D"/>
        <rFont val="Arial"/>
        <family val="2"/>
      </rPr>
      <t>Zweiseitig verputzt 60 dB – Fenster mit bis zu 50 dB</t>
    </r>
  </si>
  <si>
    <r>
      <t>Ø</t>
    </r>
    <r>
      <rPr>
        <sz val="11"/>
        <color rgb="FF4D4D4D"/>
        <rFont val="Arial"/>
        <family val="2"/>
      </rPr>
      <t xml:space="preserve">TP652 </t>
    </r>
    <r>
      <rPr>
        <b/>
        <sz val="11"/>
        <color rgb="FF4D4D4D"/>
        <rFont val="Arial"/>
        <family val="2"/>
      </rPr>
      <t xml:space="preserve">mit SP525 </t>
    </r>
    <r>
      <rPr>
        <sz val="11"/>
        <color rgb="FF4D4D4D"/>
        <rFont val="Arial"/>
        <family val="2"/>
      </rPr>
      <t xml:space="preserve">innen </t>
    </r>
  </si>
  <si>
    <r>
      <t>§</t>
    </r>
    <r>
      <rPr>
        <b/>
        <sz val="11"/>
        <color rgb="FF4D4D4D"/>
        <rFont val="Arial"/>
        <family val="2"/>
      </rPr>
      <t>bis 10 mm Fuge 61 dB</t>
    </r>
    <r>
      <rPr>
        <sz val="11"/>
        <color rgb="FF4D4D4D"/>
        <rFont val="Arial"/>
        <family val="2"/>
      </rPr>
      <t xml:space="preserve"> –&gt; Fenster mit bis zu 51 dB Schallschutz</t>
    </r>
  </si>
  <si>
    <r>
      <t>§</t>
    </r>
    <r>
      <rPr>
        <b/>
        <sz val="11"/>
        <color rgb="FF4D4D4D"/>
        <rFont val="Arial"/>
        <family val="2"/>
      </rPr>
      <t xml:space="preserve">bis 20 mm Fuge 58 dB </t>
    </r>
    <r>
      <rPr>
        <sz val="11"/>
        <color rgb="FF4D4D4D"/>
        <rFont val="Arial"/>
        <family val="2"/>
      </rPr>
      <t>–&gt; Fenster mit bis zu 48 dB Schallschutz</t>
    </r>
  </si>
  <si>
    <r>
      <t>§</t>
    </r>
    <r>
      <rPr>
        <b/>
        <sz val="11"/>
        <color rgb="FF4D4D4D"/>
        <rFont val="Arial"/>
        <family val="2"/>
      </rPr>
      <t xml:space="preserve">bis 30 mm Fuge 56 dB </t>
    </r>
    <r>
      <rPr>
        <sz val="11"/>
        <color rgb="FF4D4D4D"/>
        <rFont val="Arial"/>
        <family val="2"/>
      </rPr>
      <t>–&gt; Fenster mit bis zu 46 dB Schallschutz</t>
    </r>
  </si>
  <si>
    <t>nur bis 30 mm Fugen sinnvoll!</t>
  </si>
  <si>
    <t>TP652 illmod trioplex+</t>
  </si>
  <si>
    <t>SP525 Hochbaufugen-Dichtstoff</t>
  </si>
  <si>
    <t>ME502 TwinAktiv F mit SP025 Fenster-Folienkleber Öko</t>
  </si>
  <si>
    <t>SP025 Fenster-Folienkleber ,Öko 310 ml</t>
  </si>
  <si>
    <t>SP025 Fenster-Folienkleber Öko 600 ml</t>
  </si>
  <si>
    <t>i3 PowerPaket: Große Fugen</t>
  </si>
  <si>
    <t>i3 PowerPaket: Schallschutz</t>
  </si>
  <si>
    <t xml:space="preserve">ME500 TwinAktiv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</si>
</sst>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  <numFmt numFmtId="168" formatCode="0\ &quot;mm&quot;"/>
    <numFmt numFmtId="169" formatCode="0\ &quot;Fenster&quot;"/>
    <numFmt numFmtId="170" formatCode="0\ &quot;m&quot;"/>
    <numFmt numFmtId="171" formatCode="0.00\ &quot;m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Arial"/>
      <family val="2"/>
    </font>
    <font>
      <sz val="11"/>
      <color theme="1"/>
      <name val="Arial"/>
      <family val="2"/>
      <charset val="238"/>
    </font>
    <font>
      <b/>
      <sz val="19"/>
      <color theme="1"/>
      <name val="Arial"/>
      <family val="2"/>
      <charset val="238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  <charset val="238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rgb="FF4D4D4D"/>
      <name val="Arial"/>
      <family val="2"/>
    </font>
    <font>
      <sz val="11"/>
      <color rgb="FF4D4D4D"/>
      <name val="Arial"/>
      <family val="2"/>
    </font>
    <font>
      <sz val="11"/>
      <color theme="1"/>
      <name val="Wingdings"/>
      <charset val="2"/>
    </font>
    <font>
      <b/>
      <sz val="19"/>
      <color rgb="FF92D05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0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 applyAlignment="1" applyProtection="1">
      <alignment horizontal="right"/>
      <protection locked="0"/>
    </xf>
    <xf numFmtId="0" fontId="5" fillId="0" borderId="0" xfId="0" applyFont="1" applyAlignment="1">
      <alignment horizontal="left" vertical="center"/>
    </xf>
    <xf numFmtId="0" fontId="11" fillId="0" borderId="0" xfId="0" applyFont="1"/>
    <xf numFmtId="0" fontId="11" fillId="0" borderId="1" xfId="0" applyFont="1" applyBorder="1"/>
    <xf numFmtId="165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4" fontId="11" fillId="0" borderId="1" xfId="5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/>
    <xf numFmtId="164" fontId="0" fillId="0" borderId="1" xfId="5" applyFon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Font="1" applyBorder="1"/>
    <xf numFmtId="164" fontId="0" fillId="0" borderId="1" xfId="5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4" fillId="3" borderId="0" xfId="0" applyFont="1" applyFill="1"/>
    <xf numFmtId="0" fontId="8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/>
    <xf numFmtId="164" fontId="12" fillId="3" borderId="1" xfId="5" applyFont="1" applyFill="1" applyBorder="1" applyAlignment="1">
      <alignment horizontal="center"/>
    </xf>
    <xf numFmtId="165" fontId="11" fillId="3" borderId="1" xfId="0" applyNumberFormat="1" applyFont="1" applyFill="1" applyBorder="1"/>
    <xf numFmtId="0" fontId="12" fillId="2" borderId="1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Border="1"/>
    <xf numFmtId="0" fontId="0" fillId="3" borderId="0" xfId="0" applyFill="1" applyBorder="1"/>
    <xf numFmtId="0" fontId="11" fillId="3" borderId="0" xfId="0" applyFont="1" applyFill="1" applyAlignment="1">
      <alignment horizontal="center" vertical="center"/>
    </xf>
    <xf numFmtId="0" fontId="14" fillId="3" borderId="0" xfId="0" applyFont="1" applyFill="1" applyAlignment="1" applyProtection="1">
      <alignment horizontal="right"/>
      <protection locked="0"/>
    </xf>
    <xf numFmtId="0" fontId="11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6" fontId="12" fillId="2" borderId="1" xfId="0" applyNumberFormat="1" applyFont="1" applyFill="1" applyBorder="1" applyAlignment="1">
      <alignment horizontal="left" vertical="center"/>
    </xf>
    <xf numFmtId="0" fontId="0" fillId="3" borderId="0" xfId="0" applyFont="1" applyFill="1"/>
    <xf numFmtId="0" fontId="6" fillId="3" borderId="0" xfId="0" applyFont="1" applyFill="1" applyBorder="1" applyAlignment="1"/>
    <xf numFmtId="0" fontId="12" fillId="3" borderId="1" xfId="0" applyFont="1" applyFill="1" applyBorder="1" applyAlignment="1">
      <alignment horizontal="center"/>
    </xf>
    <xf numFmtId="167" fontId="8" fillId="4" borderId="2" xfId="0" applyNumberFormat="1" applyFont="1" applyFill="1" applyBorder="1" applyAlignment="1">
      <alignment horizontal="center" vertical="center"/>
    </xf>
    <xf numFmtId="0" fontId="11" fillId="3" borderId="13" xfId="0" applyFont="1" applyFill="1" applyBorder="1"/>
    <xf numFmtId="168" fontId="8" fillId="4" borderId="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0" fillId="3" borderId="0" xfId="0" applyFont="1" applyFill="1" applyBorder="1"/>
    <xf numFmtId="0" fontId="11" fillId="3" borderId="1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 vertical="center" readingOrder="1"/>
    </xf>
    <xf numFmtId="0" fontId="11" fillId="3" borderId="7" xfId="0" applyFont="1" applyFill="1" applyBorder="1"/>
    <xf numFmtId="0" fontId="11" fillId="3" borderId="8" xfId="0" applyFont="1" applyFill="1" applyBorder="1"/>
    <xf numFmtId="0" fontId="16" fillId="3" borderId="15" xfId="0" applyFont="1" applyFill="1" applyBorder="1" applyAlignment="1">
      <alignment horizontal="left" vertical="center" readingOrder="1"/>
    </xf>
    <xf numFmtId="0" fontId="0" fillId="3" borderId="16" xfId="0" applyFill="1" applyBorder="1"/>
    <xf numFmtId="0" fontId="17" fillId="3" borderId="15" xfId="0" applyFont="1" applyFill="1" applyBorder="1" applyAlignment="1">
      <alignment horizontal="left" vertical="center" indent="3" readingOrder="1"/>
    </xf>
    <xf numFmtId="0" fontId="11" fillId="3" borderId="16" xfId="0" applyFont="1" applyFill="1" applyBorder="1"/>
    <xf numFmtId="0" fontId="17" fillId="3" borderId="15" xfId="0" applyFont="1" applyFill="1" applyBorder="1" applyAlignment="1">
      <alignment horizontal="left" vertical="center" indent="8" readingOrder="1"/>
    </xf>
    <xf numFmtId="0" fontId="11" fillId="3" borderId="10" xfId="0" applyFont="1" applyFill="1" applyBorder="1"/>
    <xf numFmtId="0" fontId="11" fillId="3" borderId="11" xfId="0" applyFont="1" applyFill="1" applyBorder="1"/>
    <xf numFmtId="0" fontId="11" fillId="3" borderId="9" xfId="0" applyFont="1" applyFill="1" applyBorder="1"/>
    <xf numFmtId="0" fontId="10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9" fillId="3" borderId="0" xfId="0" applyFont="1" applyFill="1" applyBorder="1" applyAlignment="1"/>
    <xf numFmtId="169" fontId="8" fillId="4" borderId="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70" fontId="0" fillId="0" borderId="1" xfId="0" applyNumberFormat="1" applyFont="1" applyBorder="1" applyAlignment="1">
      <alignment horizontal="center"/>
    </xf>
    <xf numFmtId="171" fontId="0" fillId="0" borderId="1" xfId="0" applyNumberFormat="1" applyFont="1" applyBorder="1" applyAlignment="1">
      <alignment horizontal="center"/>
    </xf>
    <xf numFmtId="0" fontId="20" fillId="3" borderId="0" xfId="0" applyFont="1" applyFill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708660</xdr:colOff>
      <xdr:row>21</xdr:row>
      <xdr:rowOff>129540</xdr:rowOff>
    </xdr:from>
    <xdr:to>
      <xdr:col>1</xdr:col>
      <xdr:colOff>1362710</xdr:colOff>
      <xdr:row>25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475488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72390</xdr:colOff>
      <xdr:row>0</xdr:row>
      <xdr:rowOff>234315</xdr:rowOff>
    </xdr:from>
    <xdr:to>
      <xdr:col>10</xdr:col>
      <xdr:colOff>372110</xdr:colOff>
      <xdr:row>4</xdr:row>
      <xdr:rowOff>117318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34315"/>
          <a:ext cx="1261110" cy="942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297180</xdr:colOff>
      <xdr:row>5</xdr:row>
      <xdr:rowOff>129540</xdr:rowOff>
    </xdr:from>
    <xdr:to>
      <xdr:col>13</xdr:col>
      <xdr:colOff>578309</xdr:colOff>
      <xdr:row>13</xdr:row>
      <xdr:rowOff>140970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5580" y="1493520"/>
          <a:ext cx="2329639" cy="1527810"/>
        </a:xfrm>
        <a:prstGeom prst="rect">
          <a:avLst/>
        </a:prstGeom>
      </xdr:spPr>
    </xdr:pic>
    <xdr:clientData/>
  </xdr:twoCellAnchor>
  <xdr:twoCellAnchor>
    <xdr:from>
      <xdr:col>12</xdr:col>
      <xdr:colOff>678140</xdr:colOff>
      <xdr:row>0</xdr:row>
      <xdr:rowOff>165002</xdr:rowOff>
    </xdr:from>
    <xdr:to>
      <xdr:col>12</xdr:col>
      <xdr:colOff>678140</xdr:colOff>
      <xdr:row>6</xdr:row>
      <xdr:rowOff>30481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9784040" y="165002"/>
          <a:ext cx="0" cy="673199"/>
        </a:xfrm>
        <a:prstGeom prst="line">
          <a:avLst/>
        </a:prstGeom>
        <a:ln w="19050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311244</xdr:colOff>
      <xdr:row>0</xdr:row>
      <xdr:rowOff>165002</xdr:rowOff>
    </xdr:from>
    <xdr:to>
      <xdr:col>12</xdr:col>
      <xdr:colOff>311244</xdr:colOff>
      <xdr:row>6</xdr:row>
      <xdr:rowOff>30481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V="1">
          <a:off x="9417144" y="165002"/>
          <a:ext cx="0" cy="673199"/>
        </a:xfrm>
        <a:prstGeom prst="line">
          <a:avLst/>
        </a:prstGeom>
        <a:ln w="19050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320040</xdr:colOff>
      <xdr:row>1</xdr:row>
      <xdr:rowOff>129540</xdr:rowOff>
    </xdr:from>
    <xdr:to>
      <xdr:col>12</xdr:col>
      <xdr:colOff>678140</xdr:colOff>
      <xdr:row>1</xdr:row>
      <xdr:rowOff>129565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9425940" y="381000"/>
          <a:ext cx="358100" cy="25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3</xdr:row>
      <xdr:rowOff>27910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770860"/>
        </a:xfrm>
        <a:prstGeom prst="rect">
          <a:avLst/>
        </a:prstGeom>
      </xdr:spPr>
    </xdr:pic>
    <xdr:clientData/>
  </xdr:twoCellAnchor>
  <xdr:twoCellAnchor editAs="oneCell">
    <xdr:from>
      <xdr:col>10</xdr:col>
      <xdr:colOff>262890</xdr:colOff>
      <xdr:row>22</xdr:row>
      <xdr:rowOff>11430</xdr:rowOff>
    </xdr:from>
    <xdr:to>
      <xdr:col>12</xdr:col>
      <xdr:colOff>122682</xdr:colOff>
      <xdr:row>27</xdr:row>
      <xdr:rowOff>130302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4819650"/>
          <a:ext cx="1109472" cy="1033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1379220</xdr:colOff>
      <xdr:row>22</xdr:row>
      <xdr:rowOff>129540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25196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161510</xdr:rowOff>
    </xdr:from>
    <xdr:to>
      <xdr:col>13</xdr:col>
      <xdr:colOff>313182</xdr:colOff>
      <xdr:row>33</xdr:row>
      <xdr:rowOff>108932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5716490"/>
          <a:ext cx="1105662" cy="1044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256510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3140" cy="77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149"/>
  <sheetViews>
    <sheetView tabSelected="1" zoomScaleNormal="100" workbookViewId="0">
      <selection activeCell="I22" sqref="I22"/>
    </sheetView>
  </sheetViews>
  <sheetFormatPr baseColWidth="10" defaultColWidth="11.54296875" defaultRowHeight="14.5" x14ac:dyDescent="0.35"/>
  <cols>
    <col min="1" max="1" width="10.6328125" style="41" customWidth="1"/>
    <col min="2" max="2" width="39.36328125" style="15" customWidth="1"/>
    <col min="3" max="3" width="13.54296875" style="15" hidden="1" customWidth="1"/>
    <col min="4" max="4" width="14.08984375" style="15" hidden="1" customWidth="1"/>
    <col min="5" max="7" width="11.54296875" style="15" hidden="1" customWidth="1"/>
    <col min="8" max="8" width="14.08984375" style="15" customWidth="1"/>
    <col min="9" max="9" width="11.54296875" style="15"/>
    <col min="10" max="10" width="14.08984375" style="15" bestFit="1" customWidth="1"/>
    <col min="11" max="11" width="6.6328125" style="41" customWidth="1"/>
    <col min="12" max="65" width="11.54296875" style="41"/>
    <col min="66" max="16384" width="11.54296875" style="15"/>
  </cols>
  <sheetData>
    <row r="1" spans="2:10" s="26" customFormat="1" ht="20" customHeight="1" x14ac:dyDescent="0.3"/>
    <row r="2" spans="2:10" s="26" customFormat="1" ht="20" customHeight="1" x14ac:dyDescent="0.3"/>
    <row r="3" spans="2:10" s="26" customFormat="1" ht="20" customHeight="1" x14ac:dyDescent="0.3"/>
    <row r="4" spans="2:10" ht="24" x14ac:dyDescent="0.5">
      <c r="B4" s="64" t="s">
        <v>43</v>
      </c>
      <c r="C4" s="49"/>
      <c r="D4" s="49"/>
      <c r="E4" s="49"/>
      <c r="F4" s="49"/>
      <c r="G4" s="49"/>
      <c r="H4" s="26"/>
      <c r="I4" s="41"/>
      <c r="J4" s="41"/>
    </row>
    <row r="5" spans="2:10" ht="24" customHeight="1" x14ac:dyDescent="0.35">
      <c r="B5" s="65" t="s">
        <v>40</v>
      </c>
      <c r="C5" s="49"/>
      <c r="D5" s="49"/>
      <c r="E5" s="49"/>
      <c r="F5" s="49"/>
      <c r="G5" s="49"/>
      <c r="H5" s="26"/>
      <c r="I5" s="41"/>
      <c r="J5" s="41"/>
    </row>
    <row r="6" spans="2:10" ht="24" customHeight="1" x14ac:dyDescent="0.35">
      <c r="B6" s="65" t="s">
        <v>18</v>
      </c>
      <c r="C6" s="49"/>
      <c r="D6" s="49"/>
      <c r="E6" s="49"/>
      <c r="F6" s="49"/>
      <c r="G6" s="49"/>
      <c r="H6" s="26"/>
      <c r="I6" s="41"/>
      <c r="J6" s="41"/>
    </row>
    <row r="7" spans="2:10" s="41" customFormat="1" ht="14.4" customHeight="1" thickBot="1" x14ac:dyDescent="0.4"/>
    <row r="8" spans="2:10" ht="20.5" thickBot="1" x14ac:dyDescent="0.45">
      <c r="B8" s="22" t="s">
        <v>20</v>
      </c>
      <c r="C8" s="41"/>
      <c r="D8" s="41"/>
      <c r="E8" s="41"/>
      <c r="F8" s="41"/>
      <c r="G8" s="41"/>
      <c r="H8" s="44">
        <v>50</v>
      </c>
      <c r="I8" s="3"/>
      <c r="J8" s="21"/>
    </row>
    <row r="9" spans="2:10" s="41" customFormat="1" ht="6" customHeight="1" thickBot="1" x14ac:dyDescent="0.45">
      <c r="B9" s="34"/>
      <c r="H9" s="4">
        <v>50</v>
      </c>
      <c r="I9" s="23"/>
      <c r="J9" s="21"/>
    </row>
    <row r="10" spans="2:10" ht="20.5" thickBot="1" x14ac:dyDescent="0.45">
      <c r="B10" s="22" t="s">
        <v>21</v>
      </c>
      <c r="C10" s="41"/>
      <c r="D10" s="41"/>
      <c r="E10" s="41"/>
      <c r="F10" s="41"/>
      <c r="G10" s="41"/>
      <c r="H10" s="66">
        <v>10</v>
      </c>
      <c r="I10" s="5" t="s">
        <v>7</v>
      </c>
      <c r="J10" s="1"/>
    </row>
    <row r="11" spans="2:10" s="41" customFormat="1" ht="6" customHeight="1" thickBot="1" x14ac:dyDescent="0.4"/>
    <row r="12" spans="2:10" ht="20.5" thickBot="1" x14ac:dyDescent="0.45">
      <c r="B12" s="22" t="s">
        <v>22</v>
      </c>
      <c r="C12" s="41"/>
      <c r="D12" s="41"/>
      <c r="E12" s="41"/>
      <c r="F12" s="41"/>
      <c r="G12" s="41"/>
      <c r="H12" s="46">
        <v>50</v>
      </c>
      <c r="I12" s="25"/>
      <c r="J12" s="21"/>
    </row>
    <row r="13" spans="2:10" s="41" customFormat="1" ht="6" customHeight="1" thickBot="1" x14ac:dyDescent="0.45">
      <c r="B13" s="34"/>
      <c r="H13" s="21"/>
      <c r="I13" s="21"/>
      <c r="J13" s="21"/>
    </row>
    <row r="14" spans="2:10" ht="20.5" thickBot="1" x14ac:dyDescent="0.45">
      <c r="B14" s="22" t="s">
        <v>25</v>
      </c>
      <c r="C14" s="41"/>
      <c r="D14" s="41"/>
      <c r="E14" s="41"/>
      <c r="F14" s="41"/>
      <c r="G14" s="41"/>
      <c r="H14" s="46">
        <v>78</v>
      </c>
      <c r="I14" s="25" t="s">
        <v>26</v>
      </c>
      <c r="J14" s="21"/>
    </row>
    <row r="15" spans="2:10" s="41" customFormat="1" ht="6" customHeight="1" thickBot="1" x14ac:dyDescent="0.4">
      <c r="I15" s="41" t="s">
        <v>24</v>
      </c>
    </row>
    <row r="16" spans="2:10" ht="31.25" customHeight="1" thickBot="1" x14ac:dyDescent="0.4">
      <c r="B16" s="11" t="s">
        <v>15</v>
      </c>
      <c r="C16" s="11" t="s">
        <v>0</v>
      </c>
      <c r="D16" s="12" t="s">
        <v>1</v>
      </c>
      <c r="E16" s="12" t="s">
        <v>6</v>
      </c>
      <c r="F16" s="13" t="s">
        <v>3</v>
      </c>
      <c r="G16" s="14" t="s">
        <v>2</v>
      </c>
      <c r="H16" s="13" t="s">
        <v>9</v>
      </c>
      <c r="I16" s="14" t="s">
        <v>4</v>
      </c>
      <c r="J16" s="14" t="s">
        <v>5</v>
      </c>
    </row>
    <row r="17" spans="1:10" s="41" customFormat="1" ht="15" thickBot="1" x14ac:dyDescent="0.4">
      <c r="B17" s="30"/>
      <c r="C17" s="30"/>
      <c r="D17" s="31"/>
      <c r="E17" s="32"/>
      <c r="F17" s="32"/>
      <c r="G17" s="32"/>
      <c r="H17" s="32"/>
      <c r="I17" s="30"/>
      <c r="J17" s="30"/>
    </row>
    <row r="18" spans="1:10" ht="16" thickBot="1" x14ac:dyDescent="0.4">
      <c r="B18" s="38" t="s">
        <v>45</v>
      </c>
      <c r="C18" s="68">
        <v>50</v>
      </c>
      <c r="D18" s="69">
        <f>H10*(H12+10)/1000*2</f>
        <v>1.2</v>
      </c>
      <c r="E18" s="2"/>
      <c r="F18" s="17"/>
      <c r="G18" s="18">
        <f>D18+H8</f>
        <v>51.2</v>
      </c>
      <c r="H18" s="20">
        <v>2</v>
      </c>
      <c r="I18" s="67">
        <f>ROUNDUP((H18*G18)/C18,0)</f>
        <v>3</v>
      </c>
      <c r="J18" s="29" t="s">
        <v>19</v>
      </c>
    </row>
    <row r="19" spans="1:10" ht="16" thickBot="1" x14ac:dyDescent="0.4">
      <c r="B19" s="38" t="s">
        <v>41</v>
      </c>
      <c r="C19" s="68">
        <v>7</v>
      </c>
      <c r="D19" s="19">
        <v>0.14285713999999999</v>
      </c>
      <c r="E19" s="2">
        <v>1.4E-3</v>
      </c>
      <c r="F19" s="17">
        <f>E19*$H$10</f>
        <v>1.4E-2</v>
      </c>
      <c r="G19" s="18">
        <f>$H$8*D19</f>
        <v>7.1428569999999993</v>
      </c>
      <c r="H19" s="20">
        <v>2</v>
      </c>
      <c r="I19" s="67">
        <f>ROUNDUP((G19+F19)*H19,0)</f>
        <v>15</v>
      </c>
      <c r="J19" s="29" t="s">
        <v>13</v>
      </c>
    </row>
    <row r="20" spans="1:10" ht="16" thickBot="1" x14ac:dyDescent="0.4">
      <c r="A20" s="70" t="s">
        <v>8</v>
      </c>
      <c r="B20" s="38" t="s">
        <v>42</v>
      </c>
      <c r="C20" s="68">
        <v>13</v>
      </c>
      <c r="D20" s="16">
        <v>7.6920000000000002E-2</v>
      </c>
      <c r="E20" s="2">
        <v>8.0000000000000004E-4</v>
      </c>
      <c r="F20" s="17">
        <f>E20*$H$10</f>
        <v>8.0000000000000002E-3</v>
      </c>
      <c r="G20" s="18">
        <f>$H$8*D20</f>
        <v>3.8460000000000001</v>
      </c>
      <c r="H20" s="20">
        <v>2</v>
      </c>
      <c r="I20" s="67">
        <f>ROUNDUP((G20+F20)*H20,0)</f>
        <v>8</v>
      </c>
      <c r="J20" s="29" t="s">
        <v>11</v>
      </c>
    </row>
    <row r="21" spans="1:10" ht="15.5" x14ac:dyDescent="0.35">
      <c r="B21" s="38" t="s">
        <v>14</v>
      </c>
      <c r="C21" s="69">
        <f>SUM(20*1000/(H14*H12))</f>
        <v>5.1282051282051286</v>
      </c>
      <c r="D21" s="16">
        <f>1/C21</f>
        <v>0.19499999999999998</v>
      </c>
      <c r="E21" s="2">
        <v>0</v>
      </c>
      <c r="F21" s="17">
        <f>E21*$H$10</f>
        <v>0</v>
      </c>
      <c r="G21" s="18">
        <f>$H$8*D21</f>
        <v>9.7499999999999982</v>
      </c>
      <c r="H21" s="2" t="s">
        <v>10</v>
      </c>
      <c r="I21" s="67">
        <f>ROUNDUP(G21+F21,0)</f>
        <v>10</v>
      </c>
      <c r="J21" s="29" t="s">
        <v>12</v>
      </c>
    </row>
    <row r="22" spans="1:10" s="41" customFormat="1" x14ac:dyDescent="0.35"/>
    <row r="23" spans="1:10" s="41" customFormat="1" x14ac:dyDescent="0.35"/>
    <row r="24" spans="1:10" s="41" customFormat="1" x14ac:dyDescent="0.35"/>
    <row r="25" spans="1:10" s="41" customFormat="1" x14ac:dyDescent="0.35"/>
    <row r="26" spans="1:10" s="41" customFormat="1" x14ac:dyDescent="0.35"/>
    <row r="27" spans="1:10" s="41" customFormat="1" x14ac:dyDescent="0.35"/>
    <row r="28" spans="1:10" s="41" customFormat="1" x14ac:dyDescent="0.35"/>
    <row r="29" spans="1:10" s="41" customFormat="1" x14ac:dyDescent="0.35"/>
    <row r="30" spans="1:10" s="41" customFormat="1" x14ac:dyDescent="0.35"/>
    <row r="31" spans="1:10" s="41" customFormat="1" x14ac:dyDescent="0.35"/>
    <row r="32" spans="1:10" s="41" customFormat="1" x14ac:dyDescent="0.35"/>
    <row r="33" s="41" customFormat="1" x14ac:dyDescent="0.35"/>
    <row r="34" s="41" customFormat="1" x14ac:dyDescent="0.35"/>
    <row r="35" s="41" customFormat="1" x14ac:dyDescent="0.35"/>
    <row r="36" s="41" customFormat="1" x14ac:dyDescent="0.35"/>
    <row r="37" s="41" customFormat="1" x14ac:dyDescent="0.35"/>
    <row r="38" s="41" customFormat="1" x14ac:dyDescent="0.35"/>
    <row r="39" s="41" customFormat="1" x14ac:dyDescent="0.35"/>
    <row r="40" s="41" customFormat="1" x14ac:dyDescent="0.35"/>
    <row r="41" s="41" customFormat="1" x14ac:dyDescent="0.35"/>
    <row r="42" s="41" customFormat="1" x14ac:dyDescent="0.35"/>
    <row r="43" s="41" customFormat="1" x14ac:dyDescent="0.35"/>
    <row r="44" s="41" customFormat="1" x14ac:dyDescent="0.35"/>
    <row r="45" s="41" customFormat="1" x14ac:dyDescent="0.35"/>
    <row r="46" s="41" customFormat="1" x14ac:dyDescent="0.35"/>
    <row r="47" s="41" customFormat="1" x14ac:dyDescent="0.35"/>
    <row r="48" s="41" customFormat="1" x14ac:dyDescent="0.35"/>
    <row r="49" s="41" customFormat="1" x14ac:dyDescent="0.35"/>
    <row r="50" s="41" customFormat="1" x14ac:dyDescent="0.35"/>
    <row r="51" s="41" customFormat="1" x14ac:dyDescent="0.35"/>
    <row r="52" s="41" customFormat="1" x14ac:dyDescent="0.35"/>
    <row r="53" s="41" customFormat="1" x14ac:dyDescent="0.35"/>
    <row r="54" s="41" customFormat="1" x14ac:dyDescent="0.35"/>
    <row r="55" s="41" customFormat="1" x14ac:dyDescent="0.35"/>
    <row r="56" s="41" customFormat="1" x14ac:dyDescent="0.35"/>
    <row r="57" s="41" customFormat="1" x14ac:dyDescent="0.35"/>
    <row r="58" s="41" customFormat="1" x14ac:dyDescent="0.35"/>
    <row r="59" s="41" customFormat="1" x14ac:dyDescent="0.35"/>
    <row r="60" s="41" customFormat="1" x14ac:dyDescent="0.35"/>
    <row r="61" s="41" customFormat="1" x14ac:dyDescent="0.35"/>
    <row r="62" s="41" customFormat="1" x14ac:dyDescent="0.35"/>
    <row r="63" s="41" customFormat="1" x14ac:dyDescent="0.35"/>
    <row r="64" s="41" customFormat="1" x14ac:dyDescent="0.35"/>
    <row r="65" s="41" customFormat="1" x14ac:dyDescent="0.35"/>
    <row r="66" s="41" customFormat="1" x14ac:dyDescent="0.35"/>
    <row r="67" s="41" customFormat="1" x14ac:dyDescent="0.35"/>
    <row r="68" s="41" customFormat="1" x14ac:dyDescent="0.35"/>
    <row r="69" s="41" customFormat="1" x14ac:dyDescent="0.35"/>
    <row r="70" s="41" customFormat="1" x14ac:dyDescent="0.35"/>
    <row r="71" s="41" customFormat="1" x14ac:dyDescent="0.35"/>
    <row r="72" s="41" customFormat="1" x14ac:dyDescent="0.35"/>
    <row r="73" s="41" customFormat="1" x14ac:dyDescent="0.35"/>
    <row r="74" s="41" customFormat="1" x14ac:dyDescent="0.35"/>
    <row r="75" s="41" customFormat="1" x14ac:dyDescent="0.35"/>
    <row r="76" s="41" customFormat="1" x14ac:dyDescent="0.35"/>
    <row r="77" s="41" customFormat="1" x14ac:dyDescent="0.35"/>
    <row r="78" s="41" customFormat="1" x14ac:dyDescent="0.35"/>
    <row r="79" s="41" customFormat="1" x14ac:dyDescent="0.35"/>
    <row r="80" s="41" customFormat="1" x14ac:dyDescent="0.35"/>
    <row r="81" s="41" customFormat="1" x14ac:dyDescent="0.35"/>
    <row r="82" s="41" customFormat="1" x14ac:dyDescent="0.35"/>
    <row r="83" s="41" customFormat="1" x14ac:dyDescent="0.35"/>
    <row r="84" s="41" customFormat="1" x14ac:dyDescent="0.35"/>
    <row r="85" s="41" customFormat="1" x14ac:dyDescent="0.35"/>
    <row r="86" s="41" customFormat="1" x14ac:dyDescent="0.35"/>
    <row r="87" s="41" customFormat="1" x14ac:dyDescent="0.35"/>
    <row r="88" s="41" customFormat="1" x14ac:dyDescent="0.35"/>
    <row r="89" s="41" customFormat="1" x14ac:dyDescent="0.35"/>
    <row r="90" s="41" customFormat="1" x14ac:dyDescent="0.35"/>
    <row r="91" s="41" customFormat="1" x14ac:dyDescent="0.35"/>
    <row r="92" s="41" customFormat="1" x14ac:dyDescent="0.35"/>
    <row r="93" s="41" customFormat="1" x14ac:dyDescent="0.35"/>
    <row r="94" s="41" customFormat="1" x14ac:dyDescent="0.35"/>
    <row r="95" s="41" customFormat="1" x14ac:dyDescent="0.35"/>
    <row r="96" s="41" customFormat="1" x14ac:dyDescent="0.35"/>
    <row r="97" s="41" customFormat="1" x14ac:dyDescent="0.35"/>
    <row r="98" s="41" customFormat="1" x14ac:dyDescent="0.35"/>
    <row r="99" s="41" customFormat="1" x14ac:dyDescent="0.35"/>
    <row r="100" s="41" customFormat="1" x14ac:dyDescent="0.35"/>
    <row r="101" s="41" customFormat="1" x14ac:dyDescent="0.35"/>
    <row r="102" s="41" customFormat="1" x14ac:dyDescent="0.35"/>
    <row r="103" s="41" customFormat="1" x14ac:dyDescent="0.35"/>
    <row r="104" s="41" customFormat="1" x14ac:dyDescent="0.35"/>
    <row r="105" s="41" customFormat="1" x14ac:dyDescent="0.35"/>
    <row r="106" s="41" customFormat="1" x14ac:dyDescent="0.35"/>
    <row r="107" s="41" customFormat="1" x14ac:dyDescent="0.35"/>
    <row r="108" s="41" customFormat="1" x14ac:dyDescent="0.35"/>
    <row r="109" s="41" customFormat="1" x14ac:dyDescent="0.35"/>
    <row r="110" s="41" customFormat="1" x14ac:dyDescent="0.35"/>
    <row r="111" s="41" customFormat="1" x14ac:dyDescent="0.35"/>
    <row r="112" s="41" customFormat="1" x14ac:dyDescent="0.35"/>
    <row r="113" s="41" customFormat="1" x14ac:dyDescent="0.35"/>
    <row r="114" s="41" customFormat="1" x14ac:dyDescent="0.35"/>
    <row r="115" s="41" customFormat="1" x14ac:dyDescent="0.35"/>
    <row r="116" s="41" customFormat="1" x14ac:dyDescent="0.35"/>
    <row r="117" s="41" customFormat="1" x14ac:dyDescent="0.35"/>
    <row r="118" s="41" customFormat="1" x14ac:dyDescent="0.35"/>
    <row r="119" s="41" customFormat="1" x14ac:dyDescent="0.35"/>
    <row r="120" s="41" customFormat="1" x14ac:dyDescent="0.35"/>
    <row r="121" s="41" customFormat="1" x14ac:dyDescent="0.35"/>
    <row r="122" s="41" customFormat="1" x14ac:dyDescent="0.35"/>
    <row r="123" s="41" customFormat="1" x14ac:dyDescent="0.35"/>
    <row r="124" s="41" customFormat="1" x14ac:dyDescent="0.35"/>
    <row r="125" s="41" customFormat="1" x14ac:dyDescent="0.35"/>
    <row r="126" s="41" customFormat="1" x14ac:dyDescent="0.35"/>
    <row r="127" s="41" customFormat="1" x14ac:dyDescent="0.35"/>
    <row r="128" s="41" customFormat="1" x14ac:dyDescent="0.35"/>
    <row r="129" s="41" customFormat="1" x14ac:dyDescent="0.35"/>
    <row r="130" s="41" customFormat="1" x14ac:dyDescent="0.35"/>
    <row r="131" s="41" customFormat="1" x14ac:dyDescent="0.35"/>
    <row r="132" s="41" customFormat="1" x14ac:dyDescent="0.35"/>
    <row r="133" s="41" customFormat="1" x14ac:dyDescent="0.35"/>
    <row r="134" s="41" customFormat="1" x14ac:dyDescent="0.35"/>
    <row r="135" s="41" customFormat="1" x14ac:dyDescent="0.35"/>
    <row r="136" s="41" customFormat="1" x14ac:dyDescent="0.35"/>
    <row r="137" s="41" customFormat="1" x14ac:dyDescent="0.35"/>
    <row r="138" s="41" customFormat="1" x14ac:dyDescent="0.35"/>
    <row r="139" s="41" customFormat="1" x14ac:dyDescent="0.35"/>
    <row r="140" s="41" customFormat="1" x14ac:dyDescent="0.35"/>
    <row r="141" s="41" customFormat="1" x14ac:dyDescent="0.35"/>
    <row r="142" s="41" customFormat="1" x14ac:dyDescent="0.35"/>
    <row r="143" s="41" customFormat="1" x14ac:dyDescent="0.35"/>
    <row r="144" s="41" customFormat="1" x14ac:dyDescent="0.35"/>
    <row r="145" s="41" customFormat="1" x14ac:dyDescent="0.35"/>
    <row r="146" s="41" customFormat="1" x14ac:dyDescent="0.35"/>
    <row r="147" s="41" customFormat="1" x14ac:dyDescent="0.35"/>
    <row r="148" s="41" customFormat="1" x14ac:dyDescent="0.35"/>
    <row r="149" s="41" customFormat="1" x14ac:dyDescent="0.35"/>
  </sheetData>
  <protectedRanges>
    <protectedRange sqref="H10 H14 H18:H20 H12" name="Bereich7"/>
    <protectedRange sqref="H18:H20" name="Bereich3"/>
    <protectedRange sqref="H10" name="Bereich2"/>
    <protectedRange sqref="H14 H12" name="Bereich1_1"/>
    <protectedRange sqref="H10 H14 H18:H20 H12" name="Bereich6"/>
    <protectedRange sqref="H8" name="Bereich3_1"/>
    <protectedRange sqref="H8" name="Bereich1_2"/>
  </protectedRanges>
  <dataValidations count="1">
    <dataValidation type="list" allowBlank="1" showInputMessage="1" showErrorMessage="1" sqref="H18:H20" xr:uid="{00000000-0002-0000-0500-000000000000}">
      <formula1>"1,2"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H123"/>
  <sheetViews>
    <sheetView workbookViewId="0"/>
  </sheetViews>
  <sheetFormatPr baseColWidth="10" defaultColWidth="11.54296875" defaultRowHeight="14" x14ac:dyDescent="0.3"/>
  <cols>
    <col min="1" max="1" width="10.6328125" style="26" customWidth="1"/>
    <col min="2" max="2" width="20.6328125" style="6" customWidth="1"/>
    <col min="3" max="3" width="10.54296875" style="6" customWidth="1"/>
    <col min="4" max="4" width="7.54296875" style="6" customWidth="1"/>
    <col min="5" max="9" width="11.54296875" style="6" hidden="1" customWidth="1"/>
    <col min="10" max="11" width="11.54296875" style="6"/>
    <col min="12" max="12" width="17.36328125" style="26" customWidth="1"/>
    <col min="13" max="17" width="11.54296875" style="26"/>
    <col min="18" max="18" width="31.54296875" style="26" customWidth="1"/>
    <col min="19" max="86" width="11.54296875" style="26"/>
    <col min="87" max="16384" width="11.54296875" style="6"/>
  </cols>
  <sheetData>
    <row r="1" spans="2:18" s="26" customFormat="1" ht="20.399999999999999" customHeight="1" x14ac:dyDescent="0.3"/>
    <row r="2" spans="2:18" s="26" customFormat="1" ht="20.399999999999999" customHeight="1" x14ac:dyDescent="0.3"/>
    <row r="3" spans="2:18" s="26" customFormat="1" ht="20.399999999999999" customHeight="1" x14ac:dyDescent="0.3"/>
    <row r="4" spans="2:18" ht="24" x14ac:dyDescent="0.5">
      <c r="B4" s="64" t="s">
        <v>44</v>
      </c>
      <c r="C4" s="42"/>
      <c r="D4" s="42"/>
      <c r="E4" s="26"/>
      <c r="F4" s="26"/>
      <c r="G4" s="26"/>
      <c r="H4" s="26"/>
      <c r="I4" s="26"/>
      <c r="J4" s="26"/>
      <c r="K4" s="26"/>
    </row>
    <row r="5" spans="2:18" ht="24" x14ac:dyDescent="0.5">
      <c r="B5" s="65" t="s">
        <v>38</v>
      </c>
      <c r="C5" s="42"/>
      <c r="D5" s="42"/>
      <c r="E5" s="26"/>
      <c r="F5" s="26"/>
      <c r="G5" s="26"/>
      <c r="H5" s="26"/>
      <c r="I5" s="26"/>
      <c r="J5" s="26"/>
      <c r="K5" s="26"/>
    </row>
    <row r="6" spans="2:18" ht="24" x14ac:dyDescent="0.5">
      <c r="B6" s="65" t="s">
        <v>39</v>
      </c>
      <c r="C6" s="42"/>
      <c r="D6" s="42"/>
      <c r="E6" s="26"/>
      <c r="F6" s="26"/>
      <c r="G6" s="26"/>
      <c r="H6" s="26"/>
      <c r="I6" s="26"/>
      <c r="J6" s="26"/>
      <c r="K6" s="26"/>
    </row>
    <row r="7" spans="2:18" s="26" customFormat="1" ht="14.5" thickBot="1" x14ac:dyDescent="0.35"/>
    <row r="8" spans="2:18" ht="21" customHeight="1" thickBot="1" x14ac:dyDescent="0.35">
      <c r="B8" s="26"/>
      <c r="C8" s="26"/>
      <c r="D8" s="22" t="s">
        <v>20</v>
      </c>
      <c r="E8" s="26"/>
      <c r="F8" s="26"/>
      <c r="G8" s="26"/>
      <c r="H8" s="26"/>
      <c r="I8" s="26"/>
      <c r="J8" s="44">
        <v>250</v>
      </c>
      <c r="K8" s="24"/>
    </row>
    <row r="9" spans="2:18" s="26" customFormat="1" ht="6" customHeight="1" thickBot="1" x14ac:dyDescent="0.35">
      <c r="D9" s="34"/>
      <c r="J9" s="35"/>
      <c r="K9" s="37"/>
    </row>
    <row r="10" spans="2:18" ht="21" customHeight="1" thickBot="1" x14ac:dyDescent="0.35">
      <c r="B10" s="26"/>
      <c r="C10" s="26"/>
      <c r="D10" s="22" t="s">
        <v>21</v>
      </c>
      <c r="E10" s="26"/>
      <c r="F10" s="26"/>
      <c r="G10" s="26"/>
      <c r="H10" s="26"/>
      <c r="I10" s="26"/>
      <c r="J10" s="20">
        <v>53</v>
      </c>
      <c r="K10" s="36" t="s">
        <v>7</v>
      </c>
    </row>
    <row r="11" spans="2:18" s="26" customFormat="1" ht="6" customHeight="1" thickBot="1" x14ac:dyDescent="0.35"/>
    <row r="12" spans="2:18" ht="21" customHeight="1" thickBot="1" x14ac:dyDescent="0.35">
      <c r="B12" s="26"/>
      <c r="C12" s="26"/>
      <c r="D12" s="22" t="s">
        <v>22</v>
      </c>
      <c r="E12" s="26"/>
      <c r="F12" s="26"/>
      <c r="G12" s="26"/>
      <c r="H12" s="26"/>
      <c r="I12" s="26"/>
      <c r="J12" s="20">
        <v>15</v>
      </c>
      <c r="K12" s="63" t="s">
        <v>37</v>
      </c>
    </row>
    <row r="13" spans="2:18" s="26" customFormat="1" ht="6" customHeight="1" thickBot="1" x14ac:dyDescent="0.35"/>
    <row r="14" spans="2:18" ht="31.25" customHeight="1" thickBot="1" x14ac:dyDescent="0.35">
      <c r="B14" s="71" t="s">
        <v>15</v>
      </c>
      <c r="C14" s="72"/>
      <c r="D14" s="73"/>
      <c r="E14" s="11" t="s">
        <v>0</v>
      </c>
      <c r="F14" s="12" t="s">
        <v>1</v>
      </c>
      <c r="G14" s="12" t="s">
        <v>6</v>
      </c>
      <c r="H14" s="13" t="s">
        <v>3</v>
      </c>
      <c r="I14" s="14" t="s">
        <v>2</v>
      </c>
      <c r="J14" s="14" t="s">
        <v>4</v>
      </c>
      <c r="K14" s="14" t="s">
        <v>5</v>
      </c>
      <c r="M14" s="52" t="s">
        <v>28</v>
      </c>
      <c r="N14" s="53"/>
      <c r="O14" s="53"/>
      <c r="P14" s="53"/>
      <c r="Q14" s="53"/>
      <c r="R14" s="54"/>
    </row>
    <row r="15" spans="2:18" s="33" customFormat="1" ht="14.5" x14ac:dyDescent="0.35">
      <c r="B15" s="30"/>
      <c r="C15" s="30"/>
      <c r="D15" s="30"/>
      <c r="E15" s="30"/>
      <c r="F15" s="31"/>
      <c r="G15" s="32"/>
      <c r="H15" s="32"/>
      <c r="I15" s="32"/>
      <c r="J15" s="32"/>
      <c r="M15" s="55" t="s">
        <v>27</v>
      </c>
      <c r="R15" s="56"/>
    </row>
    <row r="16" spans="2:18" ht="15.5" x14ac:dyDescent="0.3">
      <c r="B16" s="47" t="s">
        <v>16</v>
      </c>
      <c r="C16" s="50"/>
      <c r="D16" s="48"/>
      <c r="E16" s="9">
        <f>IF(J12&lt;612.4,IF(J12&lt;9,6.4,IF(J12&lt;11,3.8,IF(J12&lt;16,2,IF(J12&lt;21,1.2,IF(J12&lt;26,0.8,IF(J12&lt;31,0.6)))))))</f>
        <v>2</v>
      </c>
      <c r="F16" s="10">
        <f>1/E16</f>
        <v>0.5</v>
      </c>
      <c r="G16" s="39">
        <f>F16*5%</f>
        <v>2.5000000000000001E-2</v>
      </c>
      <c r="H16" s="7">
        <f>G16*$J$10</f>
        <v>1.3250000000000002</v>
      </c>
      <c r="I16" s="8">
        <f>$J$8*F16</f>
        <v>125</v>
      </c>
      <c r="J16" s="67">
        <f>ROUNDUP(I16+H16,0)</f>
        <v>127</v>
      </c>
      <c r="K16" s="40" t="s">
        <v>13</v>
      </c>
      <c r="M16" s="57" t="s">
        <v>29</v>
      </c>
      <c r="N16" s="32"/>
      <c r="O16" s="32"/>
      <c r="P16" s="32"/>
      <c r="Q16" s="32"/>
      <c r="R16" s="58"/>
    </row>
    <row r="17" spans="2:18" ht="15.5" x14ac:dyDescent="0.3">
      <c r="B17" s="47" t="s">
        <v>17</v>
      </c>
      <c r="C17" s="50"/>
      <c r="D17" s="48"/>
      <c r="E17" s="9">
        <f>IF(J12&lt;6,24,IF(J12&lt;9,12.5,IF(J12&lt;11,7.5,IF(J12&lt;16,4,IF(J12&lt;21,2.5,IF(J12&lt;26,1.6,IF(J12&lt;31,1.3)))))))</f>
        <v>4</v>
      </c>
      <c r="F17" s="10">
        <f>1/E17</f>
        <v>0.25</v>
      </c>
      <c r="G17" s="39">
        <f>F17*5%</f>
        <v>1.2500000000000001E-2</v>
      </c>
      <c r="H17" s="7">
        <f>G17*$J$10</f>
        <v>0.66250000000000009</v>
      </c>
      <c r="I17" s="8">
        <f>$J$8*F17</f>
        <v>62.5</v>
      </c>
      <c r="J17" s="67">
        <f>ROUNDUP(I17+H17,0)</f>
        <v>64</v>
      </c>
      <c r="K17" s="40" t="s">
        <v>11</v>
      </c>
      <c r="M17" s="59" t="s">
        <v>30</v>
      </c>
      <c r="N17" s="32"/>
      <c r="O17" s="32"/>
      <c r="P17" s="32"/>
      <c r="Q17" s="32"/>
      <c r="R17" s="58"/>
    </row>
    <row r="18" spans="2:18" s="26" customFormat="1" ht="15.5" x14ac:dyDescent="0.35">
      <c r="B18" s="47" t="s">
        <v>23</v>
      </c>
      <c r="C18" s="51" t="str">
        <f>IF(J12&lt;8,"XS",IF(J12&lt;12,"S",IF(J12&lt;18,"M",IF(J12&lt;24,"L",IF(J12&lt;31,"XL")))))</f>
        <v>M</v>
      </c>
      <c r="D18" s="48"/>
      <c r="E18" s="43">
        <f>IF(J12&lt;7,9,IF(J12&lt;10,8,IF(J12&lt;15,6,IF(J12&lt;21,5,IF(J12&lt;42,3)))))</f>
        <v>5</v>
      </c>
      <c r="F18" s="27">
        <f t="shared" ref="F18" si="0">1/E18</f>
        <v>0.2</v>
      </c>
      <c r="G18" s="39">
        <f>J10*(J12/1000)*2</f>
        <v>1.5899999999999999</v>
      </c>
      <c r="H18" s="45"/>
      <c r="I18" s="28">
        <f>J8+G18</f>
        <v>251.59</v>
      </c>
      <c r="J18" s="67">
        <f>ROUNDUP(I18/E18,0)</f>
        <v>51</v>
      </c>
      <c r="K18" s="40" t="s">
        <v>19</v>
      </c>
      <c r="M18" s="59" t="s">
        <v>31</v>
      </c>
      <c r="N18" s="32"/>
      <c r="O18" s="32"/>
      <c r="P18" s="32"/>
      <c r="Q18" s="32"/>
      <c r="R18" s="58"/>
    </row>
    <row r="19" spans="2:18" s="26" customFormat="1" x14ac:dyDescent="0.3">
      <c r="M19" s="59" t="s">
        <v>32</v>
      </c>
      <c r="N19" s="32"/>
      <c r="O19" s="32"/>
      <c r="P19" s="32"/>
      <c r="Q19" s="32"/>
      <c r="R19" s="58"/>
    </row>
    <row r="20" spans="2:18" s="26" customFormat="1" x14ac:dyDescent="0.3">
      <c r="M20" s="57" t="s">
        <v>33</v>
      </c>
      <c r="N20" s="32"/>
      <c r="O20" s="32"/>
      <c r="P20" s="32"/>
      <c r="Q20" s="32"/>
      <c r="R20" s="58"/>
    </row>
    <row r="21" spans="2:18" s="26" customFormat="1" x14ac:dyDescent="0.3">
      <c r="M21" s="59" t="s">
        <v>34</v>
      </c>
      <c r="N21" s="32"/>
      <c r="O21" s="32"/>
      <c r="P21" s="32"/>
      <c r="Q21" s="32"/>
      <c r="R21" s="58"/>
    </row>
    <row r="22" spans="2:18" s="26" customFormat="1" x14ac:dyDescent="0.3">
      <c r="M22" s="59" t="s">
        <v>35</v>
      </c>
      <c r="N22" s="32"/>
      <c r="O22" s="32"/>
      <c r="P22" s="32"/>
      <c r="Q22" s="32"/>
      <c r="R22" s="58"/>
    </row>
    <row r="23" spans="2:18" s="26" customFormat="1" x14ac:dyDescent="0.3">
      <c r="M23" s="59" t="s">
        <v>36</v>
      </c>
      <c r="N23" s="32"/>
      <c r="O23" s="32"/>
      <c r="P23" s="32"/>
      <c r="Q23" s="32"/>
      <c r="R23" s="58"/>
    </row>
    <row r="24" spans="2:18" s="26" customFormat="1" ht="6" customHeight="1" thickBot="1" x14ac:dyDescent="0.35">
      <c r="M24" s="62"/>
      <c r="N24" s="60"/>
      <c r="O24" s="60"/>
      <c r="P24" s="60"/>
      <c r="Q24" s="60"/>
      <c r="R24" s="61"/>
    </row>
    <row r="25" spans="2:18" s="26" customFormat="1" x14ac:dyDescent="0.3">
      <c r="M25" s="32"/>
      <c r="N25" s="32"/>
      <c r="O25" s="32"/>
      <c r="P25" s="32"/>
      <c r="Q25" s="32"/>
      <c r="R25" s="32"/>
    </row>
    <row r="26" spans="2:18" s="26" customFormat="1" x14ac:dyDescent="0.3"/>
    <row r="27" spans="2:18" s="26" customFormat="1" x14ac:dyDescent="0.3"/>
    <row r="28" spans="2:18" s="26" customFormat="1" x14ac:dyDescent="0.3"/>
    <row r="29" spans="2:18" s="26" customFormat="1" x14ac:dyDescent="0.3"/>
    <row r="30" spans="2:18" s="26" customFormat="1" x14ac:dyDescent="0.3"/>
    <row r="31" spans="2:18" s="26" customFormat="1" x14ac:dyDescent="0.3"/>
    <row r="32" spans="2:18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  <row r="78" s="26" customFormat="1" x14ac:dyDescent="0.3"/>
    <row r="79" s="26" customFormat="1" x14ac:dyDescent="0.3"/>
    <row r="80" s="26" customFormat="1" x14ac:dyDescent="0.3"/>
    <row r="81" s="26" customFormat="1" x14ac:dyDescent="0.3"/>
    <row r="82" s="26" customFormat="1" x14ac:dyDescent="0.3"/>
    <row r="83" s="26" customFormat="1" x14ac:dyDescent="0.3"/>
    <row r="84" s="26" customFormat="1" x14ac:dyDescent="0.3"/>
    <row r="85" s="26" customFormat="1" x14ac:dyDescent="0.3"/>
    <row r="86" s="26" customFormat="1" x14ac:dyDescent="0.3"/>
    <row r="87" s="26" customFormat="1" x14ac:dyDescent="0.3"/>
    <row r="88" s="26" customFormat="1" x14ac:dyDescent="0.3"/>
    <row r="89" s="26" customFormat="1" x14ac:dyDescent="0.3"/>
    <row r="90" s="26" customFormat="1" x14ac:dyDescent="0.3"/>
    <row r="91" s="26" customFormat="1" x14ac:dyDescent="0.3"/>
    <row r="92" s="26" customFormat="1" x14ac:dyDescent="0.3"/>
    <row r="93" s="26" customFormat="1" x14ac:dyDescent="0.3"/>
    <row r="94" s="26" customFormat="1" x14ac:dyDescent="0.3"/>
    <row r="95" s="26" customFormat="1" x14ac:dyDescent="0.3"/>
    <row r="96" s="26" customFormat="1" x14ac:dyDescent="0.3"/>
    <row r="97" s="26" customFormat="1" x14ac:dyDescent="0.3"/>
    <row r="98" s="26" customFormat="1" x14ac:dyDescent="0.3"/>
    <row r="99" s="26" customFormat="1" x14ac:dyDescent="0.3"/>
    <row r="100" s="26" customFormat="1" x14ac:dyDescent="0.3"/>
    <row r="101" s="26" customFormat="1" x14ac:dyDescent="0.3"/>
    <row r="102" s="26" customFormat="1" x14ac:dyDescent="0.3"/>
    <row r="103" s="26" customFormat="1" x14ac:dyDescent="0.3"/>
    <row r="104" s="26" customFormat="1" x14ac:dyDescent="0.3"/>
    <row r="105" s="26" customFormat="1" x14ac:dyDescent="0.3"/>
    <row r="106" s="26" customFormat="1" x14ac:dyDescent="0.3"/>
    <row r="107" s="26" customFormat="1" x14ac:dyDescent="0.3"/>
    <row r="108" s="26" customFormat="1" x14ac:dyDescent="0.3"/>
    <row r="109" s="26" customFormat="1" x14ac:dyDescent="0.3"/>
    <row r="110" s="26" customFormat="1" x14ac:dyDescent="0.3"/>
    <row r="111" s="26" customFormat="1" x14ac:dyDescent="0.3"/>
    <row r="112" s="26" customFormat="1" x14ac:dyDescent="0.3"/>
    <row r="113" s="26" customFormat="1" x14ac:dyDescent="0.3"/>
    <row r="114" s="26" customFormat="1" x14ac:dyDescent="0.3"/>
    <row r="115" s="26" customFormat="1" x14ac:dyDescent="0.3"/>
    <row r="116" s="26" customFormat="1" x14ac:dyDescent="0.3"/>
    <row r="117" s="26" customFormat="1" x14ac:dyDescent="0.3"/>
    <row r="118" s="26" customFormat="1" x14ac:dyDescent="0.3"/>
    <row r="119" s="26" customFormat="1" x14ac:dyDescent="0.3"/>
    <row r="120" s="26" customFormat="1" x14ac:dyDescent="0.3"/>
    <row r="121" s="26" customFormat="1" x14ac:dyDescent="0.3"/>
    <row r="122" s="26" customFormat="1" x14ac:dyDescent="0.3"/>
    <row r="123" s="26" customFormat="1" x14ac:dyDescent="0.3"/>
  </sheetData>
  <protectedRanges>
    <protectedRange sqref="J8 J10 J12" name="Bereich1"/>
  </protectedRanges>
  <mergeCells count="1">
    <mergeCell ref="B14:D14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AFE36B291A4DB1A690F78099C1A5" ma:contentTypeVersion="" ma:contentTypeDescription="Create a new document." ma:contentTypeScope="" ma:versionID="b5b8ca5370ee325188b382f02085bb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1958f689284e262d1fa84b900a38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F0503-2AD2-4952-BDE1-EB5B107846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CB5F0D-6C12-42F8-B87F-393DE516C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große Fugen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creator>Pronath, Simon</dc:creator>
  <cp:lastModifiedBy>Distler, Barbara</cp:lastModifiedBy>
  <cp:lastPrinted>2017-02-28T10:25:54Z</cp:lastPrinted>
  <dcterms:created xsi:type="dcterms:W3CDTF">2013-03-06T06:43:09Z</dcterms:created>
  <dcterms:modified xsi:type="dcterms:W3CDTF">2022-02-15T15:27:03Z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0x01010088D1AFE36B291A4DB1A690F78099C1A5</vt:lpwstr>
  </property>
</Properties>
</file>