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M:\illbruck\Digital\illbruck HP\Bedarfskalkulatoren\VWMS\"/>
    </mc:Choice>
  </mc:AlternateContent>
  <xr:revisionPtr revIDLastSave="0" documentId="13_ncr:1_{FEB3B235-62B0-4902-9065-7A70E947A5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MART längenbezogene Anfrage" sheetId="13" r:id="rId1"/>
    <sheet name="Tabelle1" sheetId="1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3" l="1"/>
  <c r="D15" i="13"/>
  <c r="G39" i="13" l="1"/>
  <c r="G18" i="13"/>
  <c r="L35" i="13"/>
  <c r="K33" i="13"/>
  <c r="K34" i="13" l="1"/>
  <c r="K36" i="13" s="1"/>
  <c r="K37" i="13" s="1"/>
  <c r="G18" i="11"/>
  <c r="I18" i="11" s="1"/>
  <c r="E18" i="11"/>
  <c r="F18" i="11" s="1"/>
  <c r="C18" i="11"/>
  <c r="E17" i="11"/>
  <c r="F17" i="11" s="1"/>
  <c r="E16" i="11"/>
  <c r="F16" i="11" s="1"/>
  <c r="K38" i="13" l="1"/>
  <c r="D23" i="13"/>
  <c r="L36" i="13"/>
  <c r="L37" i="13" s="1"/>
  <c r="D18" i="13"/>
  <c r="J18" i="11"/>
  <c r="I16" i="11"/>
  <c r="G16" i="11"/>
  <c r="H16" i="11" s="1"/>
  <c r="G17" i="11"/>
  <c r="H17" i="11" s="1"/>
  <c r="I17" i="11"/>
  <c r="J17" i="11" s="1"/>
  <c r="H18" i="13" l="1"/>
  <c r="D44" i="13"/>
  <c r="D39" i="13"/>
  <c r="H39" i="13" s="1"/>
  <c r="D28" i="13"/>
  <c r="H23" i="13"/>
  <c r="J16" i="11"/>
  <c r="H44" i="13" l="1"/>
</calcChain>
</file>

<file path=xl/sharedStrings.xml><?xml version="1.0" encoding="utf-8"?>
<sst xmlns="http://schemas.openxmlformats.org/spreadsheetml/2006/main" count="90" uniqueCount="77">
  <si>
    <t>Die Systemkomponenten.</t>
  </si>
  <si>
    <t>Qualität – Einfach auf Bestellung.</t>
  </si>
  <si>
    <t>PR150 Vorwandmontage-System SMART</t>
  </si>
  <si>
    <t>Ausladung</t>
  </si>
  <si>
    <t xml:space="preserve">Abmessung </t>
  </si>
  <si>
    <t>Bestell-Nr.</t>
  </si>
  <si>
    <t>Menge</t>
  </si>
  <si>
    <t>1160 x 85 x 35 mm</t>
  </si>
  <si>
    <t>Zwischenrechnungen</t>
  </si>
  <si>
    <t>1160 x 85 x 50 mm</t>
  </si>
  <si>
    <t>1160 x 85 x 80 mm</t>
  </si>
  <si>
    <t>1160 x 85 x 100 mm</t>
  </si>
  <si>
    <t>1160 x 85 x 120 mm</t>
  </si>
  <si>
    <t>1160 x 85 x 140 mm</t>
  </si>
  <si>
    <t>1160 x 85 x 160 mm</t>
  </si>
  <si>
    <t>1160 x 85 x 180 mm</t>
  </si>
  <si>
    <t>1160 x 85 x 200 mm</t>
  </si>
  <si>
    <t>Bedarf an Riegeln</t>
  </si>
  <si>
    <t>Bedarf an Kleber</t>
  </si>
  <si>
    <t>Bedarf</t>
  </si>
  <si>
    <t>Bestellmenge</t>
  </si>
  <si>
    <t>Kleber SP351</t>
  </si>
  <si>
    <t>600 ml</t>
  </si>
  <si>
    <t>Bedarf an Schrauben: zum Befestigen in der Wand</t>
  </si>
  <si>
    <t>i3 PowerPaket: Schallschutz</t>
  </si>
  <si>
    <t>TP652 illmod trioplex+</t>
  </si>
  <si>
    <t>SP525 Hochbaufugen-Dichtstoff</t>
  </si>
  <si>
    <t>Anschlussfuge [m]</t>
  </si>
  <si>
    <t>Anzahl Fenster und Türen [Stück]</t>
  </si>
  <si>
    <t>(EFH Format)</t>
  </si>
  <si>
    <t>Fugenbreite [mm]</t>
  </si>
  <si>
    <t>nur bis 30 mm Fugen sinnvoll!</t>
  </si>
  <si>
    <t>i3 Produkt</t>
  </si>
  <si>
    <t>Meter/ Verp.</t>
  </si>
  <si>
    <t>Verbrauch= Einheit/Meter</t>
  </si>
  <si>
    <t>Zugabe an Überlap./ Fenster</t>
  </si>
  <si>
    <t>Anzahl der Fenster</t>
  </si>
  <si>
    <t>Lfm</t>
  </si>
  <si>
    <t>Einheit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</si>
  <si>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</si>
  <si>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t>LzM 4.3 ab Seite 81</t>
  </si>
  <si>
    <t>SP525 Hochbaufugen-Dichtstoff 310 ml</t>
  </si>
  <si>
    <t>Kartusche</t>
  </si>
  <si>
    <r>
      <t>Ø</t>
    </r>
    <r>
      <rPr>
        <sz val="11"/>
        <color rgb="FF4D4D4D"/>
        <rFont val="Arial"/>
        <family val="2"/>
      </rPr>
      <t>TP652 illmod trioplex+ nach Einbausituation</t>
    </r>
  </si>
  <si>
    <t>SP525 Hochbaufugen-Dichtstoff 600 ml</t>
  </si>
  <si>
    <t>Beutel</t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</si>
  <si>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</si>
  <si>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t xml:space="preserve">TP652 illmod trioplex+ </t>
  </si>
  <si>
    <t>Rolle</t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</si>
  <si>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</si>
  <si>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</si>
  <si>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</si>
  <si>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</si>
  <si>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</si>
  <si>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</si>
  <si>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Ausladung [mm]</t>
  </si>
  <si>
    <t>Vorwandmontage-System SY002</t>
  </si>
  <si>
    <t>horizontale</t>
  </si>
  <si>
    <t>vertikale</t>
  </si>
  <si>
    <t>Konsolen</t>
  </si>
  <si>
    <t>Fensterumfang</t>
  </si>
  <si>
    <t>Nettolänge</t>
  </si>
  <si>
    <t>Kleberberechnung</t>
  </si>
  <si>
    <t>Anzahl Fenster</t>
  </si>
  <si>
    <t>Schrauben etwa:</t>
  </si>
  <si>
    <t>Riegel pro Palette</t>
  </si>
  <si>
    <t>Palette(n)</t>
  </si>
  <si>
    <r>
      <t xml:space="preserve">angefragte Gesamtlaufmeterzahl </t>
    </r>
    <r>
      <rPr>
        <b/>
        <sz val="16"/>
        <color rgb="FF00B050"/>
        <rFont val="Arial"/>
        <family val="2"/>
      </rPr>
      <t>PR150</t>
    </r>
  </si>
  <si>
    <t>nur grau hinterlegte Felder zum Ausfüllen</t>
  </si>
  <si>
    <t>Länge inkl. Überlappungen an Ecken und Unterstützungsklötze</t>
  </si>
  <si>
    <t>Korrekturrechnung:</t>
  </si>
  <si>
    <t>Eingabe der Fensteranzahl erlaubt eine genauere Berechnung des Bedarfes.</t>
  </si>
  <si>
    <t>ohne Berücksichtigung von Überlappungen und Stützklötzen</t>
  </si>
  <si>
    <r>
      <t xml:space="preserve">Anzahl </t>
    </r>
    <r>
      <rPr>
        <b/>
        <sz val="14"/>
        <color rgb="FF00B050"/>
        <rFont val="Arial"/>
        <family val="2"/>
      </rPr>
      <t>PR150</t>
    </r>
    <r>
      <rPr>
        <sz val="14"/>
        <color theme="1"/>
        <rFont val="Arial"/>
        <family val="2"/>
      </rPr>
      <t xml:space="preserve"> bezogen auf angefragte Länge </t>
    </r>
    <r>
      <rPr>
        <b/>
        <sz val="16"/>
        <color theme="1"/>
        <rFont val="Arial"/>
        <family val="2"/>
      </rPr>
      <t>mit</t>
    </r>
    <r>
      <rPr>
        <sz val="14"/>
        <color theme="1"/>
        <rFont val="Arial"/>
        <family val="2"/>
      </rPr>
      <t xml:space="preserve"> Berücksichtigung von Überständen an allen Ecken und notwendigen Stützklötzen</t>
    </r>
  </si>
  <si>
    <r>
      <t xml:space="preserve">Anzahl an Riegeln </t>
    </r>
    <r>
      <rPr>
        <b/>
        <sz val="14"/>
        <color rgb="FF00B050"/>
        <rFont val="Arial"/>
        <family val="2"/>
      </rPr>
      <t xml:space="preserve">PR150 </t>
    </r>
    <r>
      <rPr>
        <sz val="14"/>
        <color theme="1"/>
        <rFont val="Arial"/>
        <family val="2"/>
      </rPr>
      <t xml:space="preserve">bezogen auf die angefragte Länge, </t>
    </r>
    <r>
      <rPr>
        <b/>
        <sz val="14"/>
        <color theme="1"/>
        <rFont val="Arial"/>
        <family val="2"/>
      </rPr>
      <t>ohne</t>
    </r>
    <r>
      <rPr>
        <sz val="14"/>
        <color theme="1"/>
        <rFont val="Arial"/>
        <family val="2"/>
      </rPr>
      <t xml:space="preserve"> Berücksichtigung von Überständen an Ecken u. Stützklötzen</t>
    </r>
  </si>
  <si>
    <t>Eingabe der Ausladung erlaubt eine Berechnung von notwendigen Stützklötzen</t>
  </si>
  <si>
    <t>war vorher Faktor 44 bzw.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</si>
</sst>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.000000"/>
    <numFmt numFmtId="169" formatCode="0\ &quot;Stück&quot;"/>
    <numFmt numFmtId="170" formatCode="0\ &quot;Karton&quot;"/>
    <numFmt numFmtId="171" formatCode="&quot;ca.&quot;\ 0.0\ &quot;m&quot;"/>
    <numFmt numFmtId="172" formatCode="0\ &quot;Beutel&quot;"/>
    <numFmt numFmtId="173" formatCode="0\ &quot;mm&quot;"/>
    <numFmt numFmtId="174" formatCode="0&quot; Stück&quot;"/>
    <numFmt numFmtId="175" formatCode="0\ &quot;m&quot;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b/>
      <sz val="16"/>
      <color rgb="FF92D050"/>
      <name val="Arial"/>
      <family val="2"/>
    </font>
    <font>
      <sz val="16"/>
      <color rgb="FF92D050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  <charset val="238"/>
    </font>
    <font>
      <sz val="18"/>
      <color theme="1"/>
      <name val="Arial"/>
      <family val="2"/>
    </font>
    <font>
      <b/>
      <sz val="16"/>
      <color theme="1"/>
      <name val="Arial"/>
      <family val="2"/>
      <charset val="238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b/>
      <sz val="14"/>
      <color rgb="FF00B050"/>
      <name val="Arial"/>
      <family val="2"/>
    </font>
    <font>
      <b/>
      <sz val="14"/>
      <color rgb="FFFF0000"/>
      <name val="Arial"/>
      <family val="2"/>
    </font>
    <font>
      <b/>
      <sz val="16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Arial"/>
      <family val="2"/>
    </font>
    <font>
      <sz val="16"/>
      <name val="Arial"/>
      <family val="2"/>
    </font>
    <font>
      <sz val="11"/>
      <color theme="0"/>
      <name val="Calibri"/>
      <family val="2"/>
      <scheme val="minor"/>
    </font>
    <font>
      <sz val="16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2"/>
      <charset val="238"/>
    </font>
    <font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10" fillId="0" borderId="0" xfId="0" applyFont="1"/>
    <xf numFmtId="0" fontId="10" fillId="0" borderId="1" xfId="0" applyFont="1" applyBorder="1"/>
    <xf numFmtId="165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10" fillId="0" borderId="1" xfId="5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0" fillId="3" borderId="0" xfId="0" applyFill="1"/>
    <xf numFmtId="0" fontId="8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left" vertical="center"/>
    </xf>
    <xf numFmtId="0" fontId="10" fillId="3" borderId="0" xfId="0" applyFont="1" applyFill="1"/>
    <xf numFmtId="164" fontId="11" fillId="3" borderId="1" xfId="5" applyFont="1" applyFill="1" applyBorder="1" applyAlignment="1">
      <alignment horizontal="center"/>
    </xf>
    <xf numFmtId="165" fontId="10" fillId="3" borderId="1" xfId="0" applyNumberFormat="1" applyFont="1" applyFill="1" applyBorder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 applyAlignment="1" applyProtection="1">
      <alignment horizontal="right"/>
      <protection locked="0"/>
    </xf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6" fontId="11" fillId="2" borderId="1" xfId="0" applyNumberFormat="1" applyFont="1" applyFill="1" applyBorder="1" applyAlignment="1">
      <alignment horizontal="left" vertical="center"/>
    </xf>
    <xf numFmtId="0" fontId="7" fillId="3" borderId="0" xfId="0" applyFont="1" applyFill="1"/>
    <xf numFmtId="0" fontId="11" fillId="3" borderId="1" xfId="0" applyFont="1" applyFill="1" applyBorder="1" applyAlignment="1">
      <alignment horizontal="center"/>
    </xf>
    <xf numFmtId="167" fontId="8" fillId="4" borderId="4" xfId="0" applyNumberFormat="1" applyFont="1" applyFill="1" applyBorder="1" applyAlignment="1">
      <alignment horizontal="center" vertical="center"/>
    </xf>
    <xf numFmtId="0" fontId="10" fillId="3" borderId="17" xfId="0" applyFont="1" applyFill="1" applyBorder="1"/>
    <xf numFmtId="0" fontId="10" fillId="3" borderId="16" xfId="0" applyFont="1" applyFill="1" applyBorder="1" applyAlignment="1">
      <alignment horizontal="left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8" fillId="3" borderId="18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 vertical="center" readingOrder="1"/>
    </xf>
    <xf numFmtId="0" fontId="10" fillId="3" borderId="11" xfId="0" applyFont="1" applyFill="1" applyBorder="1"/>
    <xf numFmtId="0" fontId="10" fillId="3" borderId="12" xfId="0" applyFont="1" applyFill="1" applyBorder="1"/>
    <xf numFmtId="0" fontId="17" fillId="3" borderId="19" xfId="0" applyFont="1" applyFill="1" applyBorder="1" applyAlignment="1">
      <alignment horizontal="left" vertical="center" readingOrder="1"/>
    </xf>
    <xf numFmtId="0" fontId="0" fillId="3" borderId="20" xfId="0" applyFill="1" applyBorder="1"/>
    <xf numFmtId="0" fontId="18" fillId="3" borderId="19" xfId="0" applyFont="1" applyFill="1" applyBorder="1" applyAlignment="1">
      <alignment horizontal="left" vertical="center" indent="3" readingOrder="1"/>
    </xf>
    <xf numFmtId="0" fontId="10" fillId="3" borderId="20" xfId="0" applyFont="1" applyFill="1" applyBorder="1"/>
    <xf numFmtId="0" fontId="18" fillId="3" borderId="19" xfId="0" applyFont="1" applyFill="1" applyBorder="1" applyAlignment="1">
      <alignment horizontal="left" vertical="center" indent="8" readingOrder="1"/>
    </xf>
    <xf numFmtId="0" fontId="10" fillId="3" borderId="14" xfId="0" applyFont="1" applyFill="1" applyBorder="1"/>
    <xf numFmtId="0" fontId="10" fillId="3" borderId="15" xfId="0" applyFont="1" applyFill="1" applyBorder="1"/>
    <xf numFmtId="0" fontId="10" fillId="3" borderId="13" xfId="0" applyFont="1" applyFill="1" applyBorder="1"/>
    <xf numFmtId="0" fontId="9" fillId="3" borderId="0" xfId="0" applyFont="1" applyFill="1" applyAlignment="1">
      <alignment horizontal="left" vertical="center"/>
    </xf>
    <xf numFmtId="0" fontId="19" fillId="3" borderId="0" xfId="0" applyFont="1" applyFill="1"/>
    <xf numFmtId="0" fontId="20" fillId="3" borderId="0" xfId="0" applyFont="1" applyFill="1"/>
    <xf numFmtId="3" fontId="12" fillId="2" borderId="1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21" fillId="3" borderId="0" xfId="0" applyFont="1" applyFill="1"/>
    <xf numFmtId="0" fontId="4" fillId="3" borderId="0" xfId="0" applyFont="1" applyFill="1"/>
    <xf numFmtId="0" fontId="14" fillId="3" borderId="0" xfId="0" applyFont="1" applyFill="1"/>
    <xf numFmtId="0" fontId="10" fillId="3" borderId="0" xfId="0" applyFont="1" applyFill="1" applyAlignment="1">
      <alignment horizontal="left"/>
    </xf>
    <xf numFmtId="0" fontId="5" fillId="3" borderId="0" xfId="0" applyFont="1" applyFill="1"/>
    <xf numFmtId="0" fontId="15" fillId="3" borderId="0" xfId="0" applyFont="1" applyFill="1"/>
    <xf numFmtId="0" fontId="34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3" fillId="0" borderId="0" xfId="0" applyFont="1"/>
    <xf numFmtId="169" fontId="29" fillId="0" borderId="0" xfId="0" applyNumberFormat="1" applyFont="1" applyAlignment="1">
      <alignment horizontal="center" vertical="center"/>
    </xf>
    <xf numFmtId="0" fontId="0" fillId="0" borderId="6" xfId="0" applyBorder="1"/>
    <xf numFmtId="169" fontId="29" fillId="0" borderId="6" xfId="0" applyNumberFormat="1" applyFont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right" vertical="center"/>
    </xf>
    <xf numFmtId="171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174" fontId="8" fillId="0" borderId="0" xfId="0" applyNumberFormat="1" applyFont="1" applyAlignment="1">
      <alignment horizontal="center" vertical="center"/>
    </xf>
    <xf numFmtId="0" fontId="6" fillId="3" borderId="6" xfId="0" applyFont="1" applyFill="1" applyBorder="1"/>
    <xf numFmtId="0" fontId="27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1" fontId="27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4" fillId="0" borderId="6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36" fillId="0" borderId="0" xfId="0" applyFont="1"/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9" fontId="23" fillId="0" borderId="0" xfId="0" applyNumberFormat="1" applyFont="1"/>
    <xf numFmtId="0" fontId="24" fillId="0" borderId="6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71" fontId="33" fillId="0" borderId="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174" fontId="8" fillId="0" borderId="18" xfId="0" applyNumberFormat="1" applyFont="1" applyBorder="1" applyAlignment="1">
      <alignment vertical="center"/>
    </xf>
    <xf numFmtId="0" fontId="22" fillId="0" borderId="0" xfId="0" applyFont="1"/>
    <xf numFmtId="169" fontId="34" fillId="0" borderId="6" xfId="0" applyNumberFormat="1" applyFont="1" applyBorder="1" applyAlignment="1">
      <alignment horizontal="center" vertical="center" wrapText="1"/>
    </xf>
    <xf numFmtId="171" fontId="26" fillId="0" borderId="6" xfId="0" applyNumberFormat="1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166" fontId="34" fillId="0" borderId="6" xfId="0" applyNumberFormat="1" applyFont="1" applyBorder="1" applyAlignment="1">
      <alignment horizontal="center" vertical="center"/>
    </xf>
    <xf numFmtId="0" fontId="34" fillId="0" borderId="6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43" fillId="0" borderId="0" xfId="0" applyFont="1"/>
    <xf numFmtId="0" fontId="44" fillId="3" borderId="6" xfId="0" applyFont="1" applyFill="1" applyBorder="1" applyAlignment="1">
      <alignment vertical="center"/>
    </xf>
    <xf numFmtId="173" fontId="26" fillId="0" borderId="6" xfId="0" applyNumberFormat="1" applyFont="1" applyBorder="1" applyAlignment="1">
      <alignment horizontal="center" vertical="center"/>
    </xf>
    <xf numFmtId="0" fontId="5" fillId="0" borderId="0" xfId="0" applyFont="1"/>
    <xf numFmtId="0" fontId="46" fillId="3" borderId="0" xfId="0" applyFont="1" applyFill="1"/>
    <xf numFmtId="0" fontId="46" fillId="0" borderId="0" xfId="0" applyFont="1"/>
    <xf numFmtId="49" fontId="5" fillId="0" borderId="0" xfId="0" applyNumberFormat="1" applyFont="1"/>
    <xf numFmtId="0" fontId="38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172" fontId="29" fillId="0" borderId="6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170" fontId="39" fillId="0" borderId="6" xfId="0" applyNumberFormat="1" applyFont="1" applyBorder="1" applyAlignment="1">
      <alignment horizontal="center" vertical="center"/>
    </xf>
    <xf numFmtId="0" fontId="29" fillId="0" borderId="6" xfId="0" applyFont="1" applyBorder="1"/>
    <xf numFmtId="0" fontId="22" fillId="0" borderId="3" xfId="0" applyFont="1" applyBorder="1" applyAlignment="1">
      <alignment horizontal="center" vertical="center"/>
    </xf>
    <xf numFmtId="0" fontId="0" fillId="0" borderId="3" xfId="0" applyBorder="1"/>
    <xf numFmtId="0" fontId="22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47" fillId="0" borderId="0" xfId="0" applyFont="1"/>
    <xf numFmtId="0" fontId="48" fillId="3" borderId="0" xfId="0" applyFont="1" applyFill="1"/>
    <xf numFmtId="0" fontId="47" fillId="3" borderId="0" xfId="0" applyFont="1" applyFill="1"/>
    <xf numFmtId="0" fontId="49" fillId="3" borderId="0" xfId="0" applyFont="1" applyFill="1" applyAlignment="1">
      <alignment horizontal="right"/>
    </xf>
    <xf numFmtId="0" fontId="50" fillId="3" borderId="0" xfId="0" applyFont="1" applyFill="1" applyAlignment="1">
      <alignment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right"/>
    </xf>
    <xf numFmtId="0" fontId="48" fillId="0" borderId="0" xfId="0" applyFont="1"/>
    <xf numFmtId="0" fontId="52" fillId="0" borderId="0" xfId="0" applyFont="1"/>
    <xf numFmtId="0" fontId="47" fillId="0" borderId="0" xfId="0" applyFont="1" applyAlignment="1">
      <alignment horizontal="right" wrapText="1"/>
    </xf>
    <xf numFmtId="168" fontId="53" fillId="0" borderId="0" xfId="0" applyNumberFormat="1" applyFont="1" applyAlignment="1">
      <alignment horizontal="right"/>
    </xf>
    <xf numFmtId="173" fontId="45" fillId="6" borderId="32" xfId="0" applyNumberFormat="1" applyFont="1" applyFill="1" applyBorder="1" applyAlignment="1" applyProtection="1">
      <alignment horizontal="center" vertical="center"/>
      <protection locked="0"/>
    </xf>
    <xf numFmtId="173" fontId="45" fillId="6" borderId="33" xfId="0" applyNumberFormat="1" applyFont="1" applyFill="1" applyBorder="1" applyAlignment="1" applyProtection="1">
      <alignment horizontal="center" vertical="center"/>
      <protection locked="0"/>
    </xf>
    <xf numFmtId="173" fontId="45" fillId="6" borderId="34" xfId="0" applyNumberFormat="1" applyFont="1" applyFill="1" applyBorder="1" applyAlignment="1" applyProtection="1">
      <alignment horizontal="center" vertical="center"/>
      <protection locked="0"/>
    </xf>
    <xf numFmtId="173" fontId="45" fillId="6" borderId="35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center"/>
    </xf>
    <xf numFmtId="169" fontId="45" fillId="6" borderId="32" xfId="0" applyNumberFormat="1" applyFont="1" applyFill="1" applyBorder="1" applyAlignment="1" applyProtection="1">
      <alignment horizontal="center" vertical="center"/>
      <protection locked="0"/>
    </xf>
    <xf numFmtId="169" fontId="45" fillId="6" borderId="33" xfId="0" applyNumberFormat="1" applyFont="1" applyFill="1" applyBorder="1" applyAlignment="1" applyProtection="1">
      <alignment horizontal="center" vertical="center"/>
      <protection locked="0"/>
    </xf>
    <xf numFmtId="169" fontId="45" fillId="6" borderId="34" xfId="0" applyNumberFormat="1" applyFont="1" applyFill="1" applyBorder="1" applyAlignment="1" applyProtection="1">
      <alignment horizontal="center" vertical="center"/>
      <protection locked="0"/>
    </xf>
    <xf numFmtId="169" fontId="45" fillId="6" borderId="35" xfId="0" applyNumberFormat="1" applyFont="1" applyFill="1" applyBorder="1" applyAlignment="1" applyProtection="1">
      <alignment horizontal="center" vertical="center"/>
      <protection locked="0"/>
    </xf>
    <xf numFmtId="0" fontId="29" fillId="0" borderId="27" xfId="0" applyFont="1" applyBorder="1" applyAlignment="1">
      <alignment horizontal="right" vertical="center"/>
    </xf>
    <xf numFmtId="0" fontId="29" fillId="0" borderId="29" xfId="0" applyFont="1" applyBorder="1" applyAlignment="1">
      <alignment horizontal="right" vertical="center"/>
    </xf>
    <xf numFmtId="0" fontId="29" fillId="0" borderId="21" xfId="0" applyFont="1" applyBorder="1" applyAlignment="1">
      <alignment horizontal="right" vertical="center"/>
    </xf>
    <xf numFmtId="0" fontId="29" fillId="0" borderId="6" xfId="0" applyFont="1" applyBorder="1" applyAlignment="1">
      <alignment horizontal="right" vertical="center"/>
    </xf>
    <xf numFmtId="0" fontId="28" fillId="0" borderId="1" xfId="0" applyFont="1" applyBorder="1" applyAlignment="1">
      <alignment horizontal="center"/>
    </xf>
    <xf numFmtId="169" fontId="29" fillId="8" borderId="1" xfId="0" applyNumberFormat="1" applyFont="1" applyFill="1" applyBorder="1" applyAlignment="1">
      <alignment horizontal="center" vertical="center"/>
    </xf>
    <xf numFmtId="0" fontId="38" fillId="7" borderId="27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/>
    </xf>
    <xf numFmtId="0" fontId="31" fillId="5" borderId="28" xfId="0" applyFont="1" applyFill="1" applyBorder="1" applyAlignment="1">
      <alignment horizontal="center" vertical="center"/>
    </xf>
    <xf numFmtId="0" fontId="31" fillId="5" borderId="22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right" vertical="top" wrapText="1"/>
    </xf>
    <xf numFmtId="0" fontId="37" fillId="3" borderId="0" xfId="0" applyFont="1" applyFill="1" applyAlignment="1">
      <alignment horizontal="right" vertical="top" wrapText="1"/>
    </xf>
    <xf numFmtId="0" fontId="37" fillId="3" borderId="6" xfId="0" applyFont="1" applyFill="1" applyBorder="1" applyAlignment="1">
      <alignment horizontal="right" vertical="top" wrapText="1"/>
    </xf>
    <xf numFmtId="0" fontId="38" fillId="7" borderId="21" xfId="0" applyFont="1" applyFill="1" applyBorder="1" applyAlignment="1">
      <alignment horizontal="center" vertical="center"/>
    </xf>
    <xf numFmtId="172" fontId="29" fillId="5" borderId="27" xfId="0" applyNumberFormat="1" applyFont="1" applyFill="1" applyBorder="1" applyAlignment="1">
      <alignment horizontal="center" vertical="center"/>
    </xf>
    <xf numFmtId="172" fontId="29" fillId="5" borderId="28" xfId="0" applyNumberFormat="1" applyFont="1" applyFill="1" applyBorder="1" applyAlignment="1">
      <alignment horizontal="center" vertical="center"/>
    </xf>
    <xf numFmtId="172" fontId="29" fillId="5" borderId="21" xfId="0" applyNumberFormat="1" applyFont="1" applyFill="1" applyBorder="1" applyAlignment="1">
      <alignment horizontal="center" vertical="center"/>
    </xf>
    <xf numFmtId="172" fontId="29" fillId="5" borderId="22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9" fillId="3" borderId="1" xfId="0" applyFont="1" applyFill="1" applyBorder="1" applyAlignment="1">
      <alignment horizontal="right" vertical="center"/>
    </xf>
    <xf numFmtId="169" fontId="29" fillId="8" borderId="1" xfId="0" applyNumberFormat="1" applyFont="1" applyFill="1" applyBorder="1" applyAlignment="1">
      <alignment horizontal="center" vertical="center" wrapText="1"/>
    </xf>
    <xf numFmtId="169" fontId="39" fillId="3" borderId="1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right" vertical="top" wrapText="1"/>
    </xf>
    <xf numFmtId="0" fontId="37" fillId="0" borderId="6" xfId="0" applyFont="1" applyBorder="1" applyAlignment="1">
      <alignment horizontal="right" vertical="top" wrapText="1"/>
    </xf>
    <xf numFmtId="166" fontId="34" fillId="8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29" fillId="8" borderId="5" xfId="0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34" fillId="8" borderId="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35" fillId="8" borderId="16" xfId="0" applyFont="1" applyFill="1" applyBorder="1" applyAlignment="1">
      <alignment horizontal="center" vertical="center"/>
    </xf>
    <xf numFmtId="0" fontId="35" fillId="8" borderId="27" xfId="0" applyFont="1" applyFill="1" applyBorder="1" applyAlignment="1">
      <alignment horizontal="center" vertical="center"/>
    </xf>
    <xf numFmtId="0" fontId="29" fillId="6" borderId="24" xfId="0" applyFont="1" applyFill="1" applyBorder="1" applyAlignment="1" applyProtection="1">
      <alignment horizontal="center" vertical="center"/>
      <protection locked="0"/>
    </xf>
    <xf numFmtId="0" fontId="29" fillId="6" borderId="2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wrapText="1"/>
    </xf>
    <xf numFmtId="0" fontId="35" fillId="0" borderId="16" xfId="0" applyFont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34" fillId="3" borderId="0" xfId="0" applyFont="1" applyFill="1" applyAlignment="1">
      <alignment horizontal="left" vertical="center"/>
    </xf>
    <xf numFmtId="0" fontId="34" fillId="3" borderId="23" xfId="0" applyFont="1" applyFill="1" applyBorder="1" applyAlignment="1">
      <alignment horizontal="left" vertical="center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175" fontId="45" fillId="6" borderId="32" xfId="0" applyNumberFormat="1" applyFont="1" applyFill="1" applyBorder="1" applyAlignment="1" applyProtection="1">
      <alignment horizontal="center" vertical="center"/>
      <protection locked="0"/>
    </xf>
    <xf numFmtId="175" fontId="45" fillId="6" borderId="33" xfId="0" applyNumberFormat="1" applyFont="1" applyFill="1" applyBorder="1" applyAlignment="1" applyProtection="1">
      <alignment horizontal="center" vertical="center"/>
      <protection locked="0"/>
    </xf>
    <xf numFmtId="175" fontId="45" fillId="6" borderId="34" xfId="0" applyNumberFormat="1" applyFont="1" applyFill="1" applyBorder="1" applyAlignment="1" applyProtection="1">
      <alignment horizontal="center" vertical="center"/>
      <protection locked="0"/>
    </xf>
    <xf numFmtId="175" fontId="45" fillId="6" borderId="35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41" fillId="6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8" fillId="3" borderId="0" xfId="0" applyFont="1" applyFill="1" applyAlignment="1">
      <alignment horizontal="left" vertical="top" wrapText="1"/>
    </xf>
    <xf numFmtId="171" fontId="26" fillId="0" borderId="5" xfId="0" applyNumberFormat="1" applyFont="1" applyBorder="1" applyAlignment="1">
      <alignment horizontal="center" vertical="center"/>
    </xf>
    <xf numFmtId="171" fontId="26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34" fillId="8" borderId="5" xfId="0" applyNumberFormat="1" applyFont="1" applyFill="1" applyBorder="1" applyAlignment="1">
      <alignment horizontal="center" vertical="center"/>
    </xf>
    <xf numFmtId="166" fontId="34" fillId="8" borderId="3" xfId="0" applyNumberFormat="1" applyFont="1" applyFill="1" applyBorder="1" applyAlignment="1">
      <alignment horizontal="center" vertical="center"/>
    </xf>
    <xf numFmtId="170" fontId="39" fillId="5" borderId="1" xfId="0" applyNumberFormat="1" applyFont="1" applyFill="1" applyBorder="1" applyAlignment="1">
      <alignment horizontal="center" vertical="center"/>
    </xf>
    <xf numFmtId="171" fontId="33" fillId="0" borderId="5" xfId="0" applyNumberFormat="1" applyFont="1" applyBorder="1" applyAlignment="1">
      <alignment horizontal="center" vertical="center"/>
    </xf>
    <xf numFmtId="171" fontId="33" fillId="0" borderId="3" xfId="0" applyNumberFormat="1" applyFont="1" applyBorder="1" applyAlignment="1">
      <alignment horizontal="center" vertical="center"/>
    </xf>
    <xf numFmtId="0" fontId="34" fillId="3" borderId="3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410845</xdr:colOff>
      <xdr:row>0</xdr:row>
      <xdr:rowOff>109856</xdr:rowOff>
    </xdr:from>
    <xdr:to>
      <xdr:col>7</xdr:col>
      <xdr:colOff>133382</xdr:colOff>
      <xdr:row>5</xdr:row>
      <xdr:rowOff>95251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930E72-2AD3-44C4-95A1-01A141BE5F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9"/>
        <a:stretch/>
      </xdr:blipFill>
      <xdr:spPr bwMode="auto">
        <a:xfrm>
          <a:off x="6964045" y="109856"/>
          <a:ext cx="1381792" cy="123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981710</xdr:colOff>
      <xdr:row>3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57A8C9-6D78-4E0D-A181-79F6D1899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110" cy="835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129540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5196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108932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5716490"/>
          <a:ext cx="1105662" cy="1044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3140" cy="77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50E7-4F5B-48B8-A0A7-5C94F21ADB31}">
  <sheetPr>
    <pageSetUpPr fitToPage="1"/>
  </sheetPr>
  <dimension ref="A1:AC63"/>
  <sheetViews>
    <sheetView showGridLines="0" tabSelected="1" topLeftCell="A5" zoomScale="50" zoomScaleNormal="50" workbookViewId="0">
      <selection activeCell="N12" activeCellId="10" sqref="A37:XFD1048576 F35:XFD36 A35:C36 A15:XFD34 F13:XFD14 A13:C14 A12:XFD12 F10:XFD11 A10:C11 A1:XFD9 N12:N29"/>
    </sheetView>
  </sheetViews>
  <sheetFormatPr baseColWidth="10" defaultColWidth="11.453125" defaultRowHeight="14.5" x14ac:dyDescent="0.35"/>
  <cols>
    <col min="1" max="1" width="13.36328125" customWidth="1"/>
    <col min="2" max="2" width="26.90625" customWidth="1"/>
    <col min="3" max="3" width="17.6328125" customWidth="1"/>
    <col min="4" max="4" width="11.08984375" customWidth="1"/>
    <col min="5" max="5" width="15.90625" customWidth="1"/>
    <col min="6" max="6" width="2.81640625" customWidth="1"/>
    <col min="7" max="7" width="24" customWidth="1"/>
    <col min="8" max="8" width="19.81640625" customWidth="1"/>
    <col min="9" max="9" width="25" customWidth="1"/>
    <col min="10" max="10" width="18.6328125" customWidth="1"/>
    <col min="11" max="11" width="19" customWidth="1"/>
    <col min="12" max="12" width="15.1796875" bestFit="1" customWidth="1"/>
    <col min="13" max="13" width="24.36328125" bestFit="1" customWidth="1"/>
    <col min="14" max="14" width="12.1796875" bestFit="1" customWidth="1"/>
    <col min="15" max="15" width="22.6328125" customWidth="1"/>
    <col min="18" max="18" width="14.81640625" bestFit="1" customWidth="1"/>
    <col min="19" max="26" width="8.81640625" customWidth="1"/>
    <col min="27" max="27" width="2.36328125" customWidth="1"/>
    <col min="28" max="28" width="8.81640625" customWidth="1"/>
  </cols>
  <sheetData>
    <row r="1" spans="1:29" s="49" customFormat="1" ht="20" x14ac:dyDescent="0.4">
      <c r="A1" s="46"/>
      <c r="B1" s="46"/>
      <c r="C1" s="46"/>
      <c r="D1" s="47"/>
      <c r="E1" s="46"/>
      <c r="F1" s="46"/>
      <c r="G1" s="46"/>
      <c r="H1" s="48"/>
      <c r="K1" s="50" t="s">
        <v>0</v>
      </c>
      <c r="L1" s="51"/>
      <c r="M1" s="51"/>
      <c r="P1" s="99"/>
      <c r="Q1" s="99"/>
      <c r="R1" s="99"/>
      <c r="S1" s="99"/>
      <c r="T1" s="99"/>
      <c r="U1" s="99"/>
      <c r="V1" s="99"/>
      <c r="W1" s="99"/>
      <c r="X1" s="52"/>
      <c r="Y1" s="52"/>
      <c r="Z1" s="99"/>
      <c r="AA1" s="99"/>
      <c r="AB1" s="99"/>
      <c r="AC1" s="99"/>
    </row>
    <row r="2" spans="1:29" s="49" customFormat="1" ht="20" x14ac:dyDescent="0.4">
      <c r="A2" s="46"/>
      <c r="B2" s="46"/>
      <c r="C2" s="46"/>
      <c r="D2" s="47"/>
      <c r="E2" s="46"/>
      <c r="F2" s="46"/>
      <c r="G2" s="46"/>
      <c r="H2" s="48"/>
      <c r="J2" s="50"/>
      <c r="K2" s="53" t="s">
        <v>1</v>
      </c>
      <c r="L2" s="51"/>
      <c r="M2" s="51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s="49" customFormat="1" ht="20" x14ac:dyDescent="0.4">
      <c r="A3" s="46"/>
      <c r="B3" s="46"/>
      <c r="C3" s="46"/>
      <c r="D3" s="47"/>
      <c r="E3" s="46"/>
      <c r="F3" s="46"/>
      <c r="G3" s="46"/>
      <c r="H3" s="48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29" s="49" customFormat="1" ht="20" x14ac:dyDescent="0.4">
      <c r="A4" s="46"/>
      <c r="B4" s="191" t="s">
        <v>56</v>
      </c>
      <c r="C4" s="191"/>
      <c r="D4" s="191"/>
      <c r="E4" s="191"/>
      <c r="F4" s="46"/>
      <c r="G4" s="46"/>
      <c r="H4" s="48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29" s="49" customFormat="1" ht="15.75" customHeight="1" x14ac:dyDescent="0.4">
      <c r="A5" s="46"/>
      <c r="B5" s="191"/>
      <c r="C5" s="191"/>
      <c r="D5" s="191"/>
      <c r="E5" s="191"/>
      <c r="F5" s="9"/>
      <c r="G5" s="9"/>
      <c r="H5" s="48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</row>
    <row r="6" spans="1:29" s="9" customFormat="1" x14ac:dyDescent="0.35">
      <c r="C6" s="46"/>
      <c r="D6" s="47"/>
      <c r="E6" s="46"/>
      <c r="F6" s="46"/>
      <c r="G6" s="46"/>
      <c r="J6" s="1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s="52" customFormat="1" ht="15" customHeight="1" x14ac:dyDescent="0.35">
      <c r="A7"/>
      <c r="B7"/>
      <c r="C7"/>
      <c r="D7"/>
      <c r="E7"/>
      <c r="F7"/>
      <c r="G7"/>
    </row>
    <row r="8" spans="1:29" s="9" customFormat="1" ht="15" customHeight="1" x14ac:dyDescent="0.35">
      <c r="B8" s="203" t="s">
        <v>68</v>
      </c>
      <c r="C8" s="203"/>
      <c r="D8" s="203"/>
      <c r="E8" s="203"/>
      <c r="F8"/>
      <c r="J8" s="192" t="s">
        <v>2</v>
      </c>
      <c r="K8" s="192"/>
      <c r="L8" s="192"/>
      <c r="M8" s="192"/>
      <c r="N8" s="19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s="9" customFormat="1" ht="15" customHeight="1" thickBot="1" x14ac:dyDescent="0.4">
      <c r="A9"/>
      <c r="B9"/>
      <c r="C9"/>
      <c r="D9"/>
      <c r="E9"/>
      <c r="F9"/>
      <c r="I9"/>
      <c r="J9" s="193"/>
      <c r="K9" s="193"/>
      <c r="L9" s="193"/>
      <c r="M9" s="193"/>
      <c r="N9" s="193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s="9" customFormat="1" ht="20" customHeight="1" x14ac:dyDescent="0.35">
      <c r="A10" s="201" t="s">
        <v>67</v>
      </c>
      <c r="B10" s="201"/>
      <c r="C10" s="202"/>
      <c r="D10" s="197">
        <v>100</v>
      </c>
      <c r="E10" s="198"/>
      <c r="F10" s="204"/>
      <c r="G10" s="205" t="s">
        <v>72</v>
      </c>
      <c r="H10" s="205"/>
      <c r="J10" s="194" t="s">
        <v>55</v>
      </c>
      <c r="K10" s="195" t="s">
        <v>4</v>
      </c>
      <c r="L10" s="196" t="s">
        <v>5</v>
      </c>
      <c r="M10" s="186" t="s">
        <v>65</v>
      </c>
      <c r="N10" s="195" t="s">
        <v>6</v>
      </c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s="9" customFormat="1" ht="20" customHeight="1" thickBot="1" x14ac:dyDescent="0.4">
      <c r="A11" s="201"/>
      <c r="B11" s="201"/>
      <c r="C11" s="202"/>
      <c r="D11" s="199"/>
      <c r="E11" s="200"/>
      <c r="F11" s="204"/>
      <c r="G11" s="205"/>
      <c r="H11" s="205"/>
      <c r="J11" s="194"/>
      <c r="K11" s="195"/>
      <c r="L11" s="196"/>
      <c r="M11" s="187"/>
      <c r="N11" s="195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s="9" customFormat="1" ht="25" customHeight="1" thickBot="1" x14ac:dyDescent="0.4">
      <c r="A12" s="54"/>
      <c r="B12" s="54"/>
      <c r="C12" s="54"/>
      <c r="D12" s="55"/>
      <c r="E12" s="55"/>
      <c r="F12" s="56"/>
      <c r="J12" s="214">
        <v>35</v>
      </c>
      <c r="K12" s="188" t="s">
        <v>7</v>
      </c>
      <c r="L12" s="189">
        <v>510445</v>
      </c>
      <c r="M12" s="184">
        <v>280</v>
      </c>
      <c r="N12" s="176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s="9" customFormat="1" ht="25" customHeight="1" x14ac:dyDescent="0.35">
      <c r="A13" s="54"/>
      <c r="B13" s="133" t="s">
        <v>3</v>
      </c>
      <c r="C13" s="134"/>
      <c r="D13" s="123">
        <v>100</v>
      </c>
      <c r="E13" s="124"/>
      <c r="G13" s="208" t="s">
        <v>75</v>
      </c>
      <c r="H13" s="208"/>
      <c r="J13" s="165"/>
      <c r="K13" s="182"/>
      <c r="L13" s="190"/>
      <c r="M13" s="185"/>
      <c r="N13" s="176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s="9" customFormat="1" ht="25" customHeight="1" thickBot="1" x14ac:dyDescent="0.4">
      <c r="A14" s="54"/>
      <c r="B14" s="135"/>
      <c r="C14" s="136"/>
      <c r="D14" s="125"/>
      <c r="E14" s="126"/>
      <c r="F14" s="111"/>
      <c r="G14" s="208"/>
      <c r="H14" s="208"/>
      <c r="J14" s="163">
        <v>50</v>
      </c>
      <c r="K14" s="173" t="s">
        <v>9</v>
      </c>
      <c r="L14" s="174">
        <v>510446</v>
      </c>
      <c r="M14" s="186">
        <v>208</v>
      </c>
      <c r="N14" s="176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s="9" customFormat="1" ht="25" customHeight="1" x14ac:dyDescent="0.35">
      <c r="A15" s="93"/>
      <c r="B15" s="94"/>
      <c r="C15" s="94"/>
      <c r="D15" s="96" t="str">
        <f>IF(D13=VLOOKUP(D13,J39:J47,1),"","kein gültiger Wert")</f>
        <v/>
      </c>
      <c r="E15" s="97"/>
      <c r="F15" s="82"/>
      <c r="G15" s="82"/>
      <c r="H15" s="82"/>
      <c r="I15"/>
      <c r="J15" s="164"/>
      <c r="K15" s="183"/>
      <c r="L15" s="174"/>
      <c r="M15" s="187"/>
      <c r="N15" s="176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25" customHeight="1" x14ac:dyDescent="0.35">
      <c r="A16" s="57"/>
      <c r="B16" s="57"/>
      <c r="C16" s="9"/>
      <c r="D16" s="9"/>
      <c r="E16" s="9"/>
      <c r="F16" s="58"/>
      <c r="G16" s="9"/>
      <c r="H16" s="9"/>
      <c r="J16" s="159">
        <v>80</v>
      </c>
      <c r="K16" s="181" t="s">
        <v>10</v>
      </c>
      <c r="L16" s="179">
        <v>510447</v>
      </c>
      <c r="M16" s="184">
        <v>144</v>
      </c>
      <c r="N16" s="176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ht="25" customHeight="1" x14ac:dyDescent="0.5">
      <c r="A17" s="73" t="s">
        <v>17</v>
      </c>
      <c r="B17" s="88"/>
      <c r="C17" s="88"/>
      <c r="D17" s="158" t="s">
        <v>19</v>
      </c>
      <c r="E17" s="158"/>
      <c r="F17" s="108"/>
      <c r="G17" s="84" t="s">
        <v>5</v>
      </c>
      <c r="H17" s="84" t="s">
        <v>66</v>
      </c>
      <c r="J17" s="165"/>
      <c r="K17" s="182"/>
      <c r="L17" s="179"/>
      <c r="M17" s="185"/>
      <c r="N17" s="176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ht="25" customHeight="1" x14ac:dyDescent="0.35">
      <c r="A18" s="143" t="s">
        <v>74</v>
      </c>
      <c r="B18" s="143"/>
      <c r="C18" s="143"/>
      <c r="D18" s="138">
        <f>ROUNDUP(K36/K32,0)</f>
        <v>88</v>
      </c>
      <c r="E18" s="138"/>
      <c r="F18" s="212"/>
      <c r="G18" s="166">
        <f>VLOOKUP(D13,J12:L29,3)</f>
        <v>510448</v>
      </c>
      <c r="H18" s="209">
        <f>D18/VLOOKUP(D13,J39:L47,2)</f>
        <v>0.7857142857142857</v>
      </c>
      <c r="J18" s="163">
        <v>100</v>
      </c>
      <c r="K18" s="173" t="s">
        <v>11</v>
      </c>
      <c r="L18" s="174">
        <v>510448</v>
      </c>
      <c r="M18" s="186">
        <v>112</v>
      </c>
      <c r="N18" s="176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ht="25" customHeight="1" x14ac:dyDescent="0.35">
      <c r="A19" s="144"/>
      <c r="B19" s="144"/>
      <c r="C19" s="144"/>
      <c r="D19" s="138"/>
      <c r="E19" s="138"/>
      <c r="F19" s="213"/>
      <c r="G19" s="167"/>
      <c r="H19" s="210"/>
      <c r="J19" s="164"/>
      <c r="K19" s="183"/>
      <c r="L19" s="174"/>
      <c r="M19" s="187"/>
      <c r="N19" s="176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ht="25" customHeight="1" x14ac:dyDescent="0.35">
      <c r="A20" s="145"/>
      <c r="B20" s="145"/>
      <c r="C20" s="145"/>
      <c r="D20" s="62"/>
      <c r="E20" s="62"/>
      <c r="F20" s="85"/>
      <c r="G20" s="86"/>
      <c r="H20" s="87"/>
      <c r="J20" s="159">
        <v>120</v>
      </c>
      <c r="K20" s="181" t="s">
        <v>12</v>
      </c>
      <c r="L20" s="179">
        <v>510449</v>
      </c>
      <c r="M20" s="184">
        <v>96</v>
      </c>
      <c r="N20" s="176"/>
      <c r="P20" s="98"/>
      <c r="Y20" s="98"/>
      <c r="Z20" s="98"/>
      <c r="AA20" s="98"/>
      <c r="AB20" s="98"/>
      <c r="AC20" s="98"/>
    </row>
    <row r="21" spans="1:29" ht="25" customHeight="1" x14ac:dyDescent="0.35">
      <c r="A21" s="63"/>
      <c r="C21" s="64"/>
      <c r="D21" s="60"/>
      <c r="E21" s="60"/>
      <c r="F21" s="65"/>
      <c r="G21" s="66"/>
      <c r="H21" s="67"/>
      <c r="J21" s="165"/>
      <c r="K21" s="182"/>
      <c r="L21" s="179"/>
      <c r="M21" s="185"/>
      <c r="N21" s="176"/>
      <c r="P21" s="98"/>
      <c r="Y21" s="98"/>
      <c r="Z21" s="98"/>
      <c r="AA21" s="98"/>
      <c r="AB21" s="98"/>
      <c r="AC21" s="98"/>
    </row>
    <row r="22" spans="1:29" ht="25" customHeight="1" x14ac:dyDescent="0.5">
      <c r="A22" s="107" t="s">
        <v>18</v>
      </c>
      <c r="B22" s="1"/>
      <c r="D22" s="137" t="s">
        <v>19</v>
      </c>
      <c r="E22" s="137"/>
      <c r="F22" s="109"/>
      <c r="G22" s="84" t="s">
        <v>5</v>
      </c>
      <c r="H22" s="84" t="s">
        <v>20</v>
      </c>
      <c r="J22" s="163">
        <v>140</v>
      </c>
      <c r="K22" s="173" t="s">
        <v>13</v>
      </c>
      <c r="L22" s="174">
        <v>510453</v>
      </c>
      <c r="M22" s="186">
        <v>80</v>
      </c>
      <c r="N22" s="176"/>
      <c r="P22" s="98"/>
      <c r="Y22" s="98"/>
      <c r="Z22" s="98"/>
      <c r="AA22" s="98"/>
      <c r="AB22" s="98"/>
      <c r="AC22" s="98"/>
    </row>
    <row r="23" spans="1:29" ht="25" customHeight="1" x14ac:dyDescent="0.35">
      <c r="A23" s="46"/>
      <c r="B23" s="139" t="s">
        <v>21</v>
      </c>
      <c r="C23" s="141" t="s">
        <v>22</v>
      </c>
      <c r="D23" s="147">
        <f>ROUNDUP(K37/0.5*1000,0)</f>
        <v>29</v>
      </c>
      <c r="E23" s="148"/>
      <c r="G23" s="168">
        <v>502749</v>
      </c>
      <c r="H23" s="211">
        <f>ROUNDUP(D23/12,0)</f>
        <v>3</v>
      </c>
      <c r="J23" s="164"/>
      <c r="K23" s="183"/>
      <c r="L23" s="174"/>
      <c r="M23" s="187"/>
      <c r="N23" s="176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ht="25" customHeight="1" x14ac:dyDescent="0.35">
      <c r="A24" s="46"/>
      <c r="B24" s="140"/>
      <c r="C24" s="142"/>
      <c r="D24" s="149"/>
      <c r="E24" s="150"/>
      <c r="F24" s="109"/>
      <c r="G24" s="168"/>
      <c r="H24" s="211"/>
      <c r="J24" s="159">
        <v>160</v>
      </c>
      <c r="K24" s="161" t="s">
        <v>14</v>
      </c>
      <c r="L24" s="179">
        <v>510450</v>
      </c>
      <c r="M24" s="184">
        <v>72</v>
      </c>
      <c r="N24" s="176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ht="25" customHeight="1" x14ac:dyDescent="0.35">
      <c r="A25" s="68"/>
      <c r="B25" s="102"/>
      <c r="C25" s="103"/>
      <c r="D25" s="104"/>
      <c r="E25" s="104"/>
      <c r="F25" s="61"/>
      <c r="G25" s="105"/>
      <c r="H25" s="106"/>
      <c r="J25" s="160"/>
      <c r="K25" s="161"/>
      <c r="L25" s="179"/>
      <c r="M25" s="185"/>
      <c r="N25" s="176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25" customHeight="1" x14ac:dyDescent="0.35">
      <c r="A26" s="46"/>
      <c r="B26" s="69"/>
      <c r="C26" s="70"/>
      <c r="D26" s="71"/>
      <c r="E26" s="72"/>
      <c r="J26" s="163">
        <v>180</v>
      </c>
      <c r="K26" s="172" t="s">
        <v>15</v>
      </c>
      <c r="L26" s="174">
        <v>510451</v>
      </c>
      <c r="M26" s="186">
        <v>64</v>
      </c>
      <c r="N26" s="176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</row>
    <row r="27" spans="1:29" ht="25" customHeight="1" x14ac:dyDescent="0.5">
      <c r="A27" s="107" t="s">
        <v>23</v>
      </c>
      <c r="J27" s="171"/>
      <c r="K27" s="173"/>
      <c r="L27" s="175"/>
      <c r="M27" s="187"/>
      <c r="N27" s="177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</row>
    <row r="28" spans="1:29" ht="25" customHeight="1" x14ac:dyDescent="0.35">
      <c r="B28" s="152" t="s">
        <v>64</v>
      </c>
      <c r="C28" s="152"/>
      <c r="D28" s="154">
        <f>D18*2.5</f>
        <v>220</v>
      </c>
      <c r="E28" s="154"/>
      <c r="J28" s="159">
        <v>200</v>
      </c>
      <c r="K28" s="161" t="s">
        <v>16</v>
      </c>
      <c r="L28" s="162">
        <v>510454</v>
      </c>
      <c r="M28" s="184">
        <v>56</v>
      </c>
      <c r="N28" s="169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</row>
    <row r="29" spans="1:29" ht="25" customHeight="1" x14ac:dyDescent="0.35">
      <c r="B29" s="152"/>
      <c r="C29" s="152"/>
      <c r="D29" s="154"/>
      <c r="E29" s="154"/>
      <c r="J29" s="160"/>
      <c r="K29" s="161"/>
      <c r="L29" s="162"/>
      <c r="M29" s="185"/>
      <c r="N29" s="169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</row>
    <row r="30" spans="1:29" ht="25" customHeight="1" x14ac:dyDescent="0.35">
      <c r="A30" s="61"/>
      <c r="B30" s="61"/>
      <c r="C30" s="61"/>
      <c r="D30" s="61"/>
      <c r="E30" s="74"/>
      <c r="F30" s="61"/>
      <c r="G30" s="61"/>
      <c r="H30" s="61"/>
      <c r="I30" s="112"/>
      <c r="J30" s="112"/>
      <c r="K30" s="112"/>
      <c r="L30" s="112"/>
      <c r="M30" s="112"/>
      <c r="N30" s="112"/>
      <c r="O30" s="112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</row>
    <row r="31" spans="1:29" ht="20" customHeight="1" x14ac:dyDescent="0.4">
      <c r="E31" s="75"/>
      <c r="I31" s="112"/>
      <c r="J31" s="113"/>
      <c r="K31" s="114" t="s">
        <v>8</v>
      </c>
      <c r="L31" s="114"/>
      <c r="M31" s="114"/>
      <c r="N31" s="114"/>
      <c r="O31" s="114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</row>
    <row r="32" spans="1:29" ht="20" customHeight="1" x14ac:dyDescent="0.5">
      <c r="A32" s="76" t="s">
        <v>70</v>
      </c>
      <c r="E32" s="75"/>
      <c r="I32" s="112"/>
      <c r="J32" s="115" t="s">
        <v>61</v>
      </c>
      <c r="K32" s="116">
        <v>1.1399999999999999</v>
      </c>
      <c r="L32" s="114"/>
      <c r="M32" s="113"/>
      <c r="N32" s="113"/>
      <c r="O32" s="113"/>
      <c r="P32" s="52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</row>
    <row r="33" spans="1:29" ht="20" customHeight="1" x14ac:dyDescent="0.5">
      <c r="A33" s="76" t="s">
        <v>69</v>
      </c>
      <c r="E33" s="75"/>
      <c r="I33" s="117"/>
      <c r="J33" s="115" t="s">
        <v>57</v>
      </c>
      <c r="K33" s="114">
        <f>D10/4</f>
        <v>25</v>
      </c>
      <c r="L33" s="114"/>
      <c r="M33" s="113"/>
      <c r="N33" s="113"/>
      <c r="O33" s="113"/>
      <c r="P33" s="99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</row>
    <row r="34" spans="1:29" ht="20" customHeight="1" thickBot="1" x14ac:dyDescent="0.45">
      <c r="F34" s="178" t="s">
        <v>71</v>
      </c>
      <c r="G34" s="178"/>
      <c r="H34" s="178"/>
      <c r="I34" s="112"/>
      <c r="J34" s="115" t="s">
        <v>58</v>
      </c>
      <c r="K34" s="114">
        <f>K33</f>
        <v>25</v>
      </c>
      <c r="L34" s="114"/>
      <c r="M34" s="113"/>
      <c r="N34" s="113"/>
      <c r="O34" s="113"/>
      <c r="P34" s="99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</row>
    <row r="35" spans="1:29" ht="20" customHeight="1" x14ac:dyDescent="0.4">
      <c r="A35" s="63"/>
      <c r="B35" s="127" t="s">
        <v>63</v>
      </c>
      <c r="C35" s="128"/>
      <c r="D35" s="129">
        <f>D10/5.5</f>
        <v>18.181818181818183</v>
      </c>
      <c r="E35" s="130"/>
      <c r="F35" s="178"/>
      <c r="G35" s="178"/>
      <c r="H35" s="178"/>
      <c r="I35" s="112"/>
      <c r="J35" s="118" t="s">
        <v>59</v>
      </c>
      <c r="K35" s="112"/>
      <c r="L35" s="112">
        <f>IF(D13&gt;100,D35*0.23,0)</f>
        <v>0</v>
      </c>
      <c r="M35" s="119"/>
      <c r="N35" s="119"/>
      <c r="O35" s="119"/>
      <c r="P35" s="99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</row>
    <row r="36" spans="1:29" ht="25" customHeight="1" thickBot="1" x14ac:dyDescent="0.45">
      <c r="A36" s="63"/>
      <c r="B36" s="127"/>
      <c r="C36" s="128"/>
      <c r="D36" s="131"/>
      <c r="E36" s="132"/>
      <c r="F36" s="178"/>
      <c r="G36" s="178"/>
      <c r="H36" s="178"/>
      <c r="I36" s="112"/>
      <c r="J36" s="120" t="s">
        <v>60</v>
      </c>
      <c r="K36" s="112">
        <f>K33*2+K34*2</f>
        <v>100</v>
      </c>
      <c r="L36" s="112">
        <f>L35+K36+D35*0.35</f>
        <v>106.36363636363636</v>
      </c>
      <c r="M36" s="121"/>
      <c r="N36" s="112"/>
      <c r="O36" s="112"/>
      <c r="P36" s="100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</row>
    <row r="37" spans="1:29" ht="25" customHeight="1" x14ac:dyDescent="0.35">
      <c r="A37" s="63"/>
      <c r="B37" s="57"/>
      <c r="C37" s="57"/>
      <c r="D37" s="77"/>
      <c r="E37" s="77"/>
      <c r="F37" s="78"/>
      <c r="G37" s="78"/>
      <c r="I37" s="112"/>
      <c r="J37" s="151" t="s">
        <v>62</v>
      </c>
      <c r="K37" s="122">
        <f>(62*K36/1000/1000*2*1.15)</f>
        <v>1.4259999999999998E-2</v>
      </c>
      <c r="L37" s="122">
        <f>(57/1000/1000*2*1.15)*(L36+8*D13/1000*D35)</f>
        <v>1.5851181818181816E-2</v>
      </c>
      <c r="M37" s="112" t="s">
        <v>76</v>
      </c>
      <c r="N37" s="112"/>
      <c r="O37" s="112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1:29" ht="25" customHeight="1" x14ac:dyDescent="0.35">
      <c r="A38" s="63"/>
      <c r="B38" s="57"/>
      <c r="C38" s="57"/>
      <c r="D38" s="158" t="s">
        <v>17</v>
      </c>
      <c r="E38" s="158"/>
      <c r="F38" s="110"/>
      <c r="G38" s="84" t="s">
        <v>5</v>
      </c>
      <c r="H38" s="84" t="s">
        <v>66</v>
      </c>
      <c r="I38" s="112"/>
      <c r="J38" s="151"/>
      <c r="K38" s="112">
        <f>(0.15*K33/1000+0.15*K34/1000)</f>
        <v>7.4999999999999997E-3</v>
      </c>
      <c r="L38" s="112"/>
      <c r="M38" s="112"/>
      <c r="N38" s="112"/>
      <c r="O38" s="112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</row>
    <row r="39" spans="1:29" ht="25" customHeight="1" x14ac:dyDescent="0.4">
      <c r="A39" s="155" t="s">
        <v>73</v>
      </c>
      <c r="B39" s="155"/>
      <c r="C39" s="155"/>
      <c r="D39" s="153">
        <f>IF(D35=0,"bitte Fenster-anzahl eingeben",ROUNDUP(L36/K32,0))</f>
        <v>94</v>
      </c>
      <c r="E39" s="153"/>
      <c r="F39" s="206"/>
      <c r="G39" s="180">
        <f>VLOOKUP(D13,J12:L29,3)</f>
        <v>510448</v>
      </c>
      <c r="H39" s="157">
        <f>D39/VLOOKUP(D13,J12:M29,4)</f>
        <v>0.8392857142857143</v>
      </c>
      <c r="I39" s="119"/>
      <c r="J39" s="112">
        <v>35</v>
      </c>
      <c r="K39" s="112">
        <v>280</v>
      </c>
      <c r="L39" s="112"/>
      <c r="M39" s="112"/>
      <c r="N39" s="112"/>
      <c r="O39" s="112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</row>
    <row r="40" spans="1:29" ht="25" customHeight="1" x14ac:dyDescent="0.4">
      <c r="A40" s="155"/>
      <c r="B40" s="155"/>
      <c r="C40" s="155"/>
      <c r="D40" s="153"/>
      <c r="E40" s="153"/>
      <c r="F40" s="207"/>
      <c r="G40" s="180"/>
      <c r="H40" s="157"/>
      <c r="I40" s="119"/>
      <c r="J40" s="112">
        <v>50</v>
      </c>
      <c r="K40" s="112">
        <v>208</v>
      </c>
      <c r="L40" s="112"/>
      <c r="M40" s="112"/>
      <c r="N40" s="112"/>
      <c r="O40" s="112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</row>
    <row r="41" spans="1:29" ht="20" customHeight="1" x14ac:dyDescent="0.4">
      <c r="A41" s="156"/>
      <c r="B41" s="156"/>
      <c r="C41" s="156"/>
      <c r="D41" s="89"/>
      <c r="E41" s="89"/>
      <c r="F41" s="90"/>
      <c r="G41" s="91"/>
      <c r="H41" s="92"/>
      <c r="I41" s="119"/>
      <c r="J41" s="112">
        <v>80</v>
      </c>
      <c r="K41" s="112">
        <v>144</v>
      </c>
      <c r="L41" s="112"/>
      <c r="M41" s="112"/>
      <c r="N41" s="112"/>
      <c r="O41" s="112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</row>
    <row r="42" spans="1:29" ht="20" customHeight="1" x14ac:dyDescent="0.35">
      <c r="D42" s="79"/>
      <c r="E42" s="80"/>
      <c r="F42" s="59"/>
      <c r="G42" s="66"/>
      <c r="H42" s="67"/>
      <c r="I42" s="112"/>
      <c r="J42" s="112">
        <v>100</v>
      </c>
      <c r="K42" s="112">
        <v>112</v>
      </c>
      <c r="L42" s="112"/>
      <c r="M42" s="112"/>
      <c r="N42" s="112"/>
      <c r="O42" s="112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</row>
    <row r="43" spans="1:29" ht="21" customHeight="1" x14ac:dyDescent="0.5">
      <c r="A43" s="73" t="s">
        <v>18</v>
      </c>
      <c r="D43" s="137" t="s">
        <v>19</v>
      </c>
      <c r="E43" s="137"/>
      <c r="F43" s="109"/>
      <c r="G43" s="83" t="s">
        <v>5</v>
      </c>
      <c r="H43" s="83" t="s">
        <v>20</v>
      </c>
      <c r="I43" s="112"/>
      <c r="J43" s="112">
        <v>120</v>
      </c>
      <c r="K43" s="112">
        <v>96</v>
      </c>
      <c r="L43" s="112"/>
      <c r="M43" s="112"/>
      <c r="N43" s="112"/>
      <c r="O43" s="112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</row>
    <row r="44" spans="1:29" ht="21" customHeight="1" x14ac:dyDescent="0.35">
      <c r="A44" s="46"/>
      <c r="B44" s="139" t="s">
        <v>21</v>
      </c>
      <c r="C44" s="141" t="s">
        <v>22</v>
      </c>
      <c r="D44" s="147">
        <f>ROUNDUP(L37/0.5*1000,0)</f>
        <v>32</v>
      </c>
      <c r="E44" s="148"/>
      <c r="G44" s="168">
        <v>502749</v>
      </c>
      <c r="H44" s="211">
        <f>ROUNDUP(D44/12,0)</f>
        <v>3</v>
      </c>
      <c r="I44" s="112"/>
      <c r="J44" s="112">
        <v>140</v>
      </c>
      <c r="K44" s="112">
        <v>80</v>
      </c>
      <c r="L44" s="112"/>
      <c r="M44" s="112"/>
      <c r="N44" s="112"/>
      <c r="O44" s="112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</row>
    <row r="45" spans="1:29" x14ac:dyDescent="0.35">
      <c r="A45" s="46"/>
      <c r="B45" s="146"/>
      <c r="C45" s="142"/>
      <c r="D45" s="149"/>
      <c r="E45" s="150"/>
      <c r="F45" s="61"/>
      <c r="G45" s="168"/>
      <c r="H45" s="211"/>
      <c r="I45" s="112"/>
      <c r="J45" s="112">
        <v>160</v>
      </c>
      <c r="K45" s="112">
        <v>72</v>
      </c>
      <c r="L45" s="112"/>
      <c r="M45" s="112"/>
      <c r="N45" s="112"/>
      <c r="O45" s="112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</row>
    <row r="46" spans="1:29" x14ac:dyDescent="0.35">
      <c r="C46" s="59"/>
      <c r="D46" s="79"/>
      <c r="E46" s="80"/>
      <c r="F46" s="59"/>
      <c r="G46" s="59"/>
      <c r="I46" s="112"/>
      <c r="J46" s="112">
        <v>180</v>
      </c>
      <c r="K46" s="112">
        <v>64</v>
      </c>
      <c r="L46" s="112"/>
      <c r="M46" s="112"/>
      <c r="N46" s="112"/>
      <c r="O46" s="112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</row>
    <row r="47" spans="1:29" ht="15" customHeight="1" x14ac:dyDescent="0.35">
      <c r="I47" s="112"/>
      <c r="J47" s="112">
        <v>200</v>
      </c>
      <c r="K47" s="112">
        <v>56</v>
      </c>
      <c r="L47" s="112"/>
      <c r="M47" s="112"/>
      <c r="N47" s="112"/>
      <c r="O47" s="112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</row>
    <row r="48" spans="1:29" x14ac:dyDescent="0.35">
      <c r="I48" s="112"/>
      <c r="J48" s="112"/>
      <c r="K48" s="112"/>
      <c r="L48" s="112"/>
      <c r="M48" s="112"/>
      <c r="N48" s="112"/>
      <c r="O48" s="112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</row>
    <row r="49" spans="2:29" x14ac:dyDescent="0.35">
      <c r="B49" s="59"/>
      <c r="C49" s="59"/>
      <c r="D49" s="81"/>
      <c r="E49" s="79"/>
      <c r="F49" s="79"/>
      <c r="G49" s="59"/>
      <c r="H49" s="59"/>
      <c r="I49" s="112"/>
      <c r="J49" s="112"/>
      <c r="K49" s="112"/>
      <c r="L49" s="112"/>
      <c r="M49" s="112"/>
      <c r="N49" s="112"/>
      <c r="O49" s="112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</row>
    <row r="50" spans="2:29" x14ac:dyDescent="0.35">
      <c r="B50" s="59"/>
      <c r="C50" s="59"/>
      <c r="D50" s="81"/>
      <c r="E50" s="79"/>
      <c r="F50" s="79"/>
      <c r="I50" s="101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</row>
    <row r="51" spans="2:29" x14ac:dyDescent="0.35">
      <c r="B51" s="59"/>
      <c r="C51" s="59"/>
      <c r="D51" s="81"/>
      <c r="E51" s="79"/>
      <c r="F51" s="79"/>
      <c r="I51" s="101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</row>
    <row r="52" spans="2:29" x14ac:dyDescent="0.35">
      <c r="B52" s="59"/>
      <c r="C52" s="59"/>
      <c r="D52" s="81"/>
      <c r="E52" s="79"/>
      <c r="F52" s="79"/>
      <c r="G52" s="59"/>
      <c r="H52" s="59"/>
      <c r="I52" s="101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</row>
    <row r="53" spans="2:29" x14ac:dyDescent="0.35">
      <c r="B53" s="59"/>
      <c r="C53" s="59"/>
      <c r="D53" s="81"/>
      <c r="E53" s="79"/>
      <c r="F53" s="79"/>
      <c r="G53" s="59"/>
      <c r="H53" s="59"/>
      <c r="I53" s="101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</row>
    <row r="54" spans="2:29" x14ac:dyDescent="0.35">
      <c r="B54" s="59"/>
      <c r="C54" s="59"/>
      <c r="D54" s="81"/>
      <c r="E54" s="79"/>
      <c r="F54" s="79"/>
      <c r="G54" s="59"/>
      <c r="H54" s="59"/>
      <c r="I54" s="101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</row>
    <row r="55" spans="2:29" x14ac:dyDescent="0.35">
      <c r="B55" s="59"/>
      <c r="C55" s="59"/>
      <c r="D55" s="59"/>
      <c r="E55" s="59"/>
      <c r="F55" s="59"/>
      <c r="G55" s="59"/>
      <c r="H55" s="59"/>
      <c r="I55" s="101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</row>
    <row r="56" spans="2:29" x14ac:dyDescent="0.35">
      <c r="B56" s="59"/>
      <c r="C56" s="59"/>
      <c r="D56" s="59"/>
      <c r="F56" s="170"/>
      <c r="G56" s="170"/>
      <c r="H56" s="170"/>
      <c r="I56" s="98"/>
      <c r="J56" s="98"/>
      <c r="K56" s="98"/>
      <c r="L56" s="98"/>
      <c r="M56" s="98"/>
      <c r="N56" s="98"/>
      <c r="O56" s="98"/>
      <c r="P56" s="95"/>
    </row>
    <row r="57" spans="2:29" x14ac:dyDescent="0.35">
      <c r="B57" s="59"/>
      <c r="C57" s="59"/>
      <c r="D57" s="59"/>
      <c r="F57" s="59"/>
      <c r="G57" s="59"/>
      <c r="H57" s="59"/>
      <c r="I57" s="98"/>
      <c r="J57" s="98"/>
      <c r="K57" s="98"/>
      <c r="L57" s="98"/>
      <c r="M57" s="98"/>
      <c r="N57" s="98"/>
      <c r="O57" s="98"/>
      <c r="P57" s="95"/>
    </row>
    <row r="58" spans="2:29" x14ac:dyDescent="0.35">
      <c r="B58" s="59"/>
      <c r="C58" s="59"/>
      <c r="D58" s="59"/>
      <c r="F58" s="59"/>
      <c r="G58" s="59"/>
      <c r="H58" s="59"/>
      <c r="I58" s="98"/>
      <c r="J58" s="98"/>
      <c r="K58" s="98"/>
      <c r="L58" s="98"/>
      <c r="M58" s="98"/>
      <c r="N58" s="98"/>
      <c r="O58" s="98"/>
      <c r="P58" s="95"/>
    </row>
    <row r="59" spans="2:29" x14ac:dyDescent="0.35">
      <c r="B59" s="59"/>
      <c r="C59" s="59"/>
      <c r="D59" s="59"/>
      <c r="F59" s="59"/>
      <c r="G59" s="59"/>
      <c r="H59" s="59"/>
      <c r="I59" s="98"/>
      <c r="J59" s="98"/>
      <c r="K59" s="98"/>
      <c r="L59" s="98"/>
      <c r="M59" s="98"/>
      <c r="N59" s="98"/>
      <c r="O59" s="98"/>
    </row>
    <row r="60" spans="2:29" x14ac:dyDescent="0.35">
      <c r="B60" s="59"/>
      <c r="C60" s="59"/>
      <c r="D60" s="59"/>
      <c r="F60" s="59"/>
      <c r="G60" s="59"/>
      <c r="H60" s="59"/>
      <c r="I60" s="98"/>
      <c r="J60" s="98"/>
      <c r="K60" s="98"/>
      <c r="L60" s="98"/>
      <c r="M60" s="98"/>
      <c r="N60" s="98"/>
      <c r="O60" s="98"/>
    </row>
    <row r="61" spans="2:29" x14ac:dyDescent="0.35">
      <c r="B61" s="59"/>
      <c r="C61" s="59"/>
      <c r="D61" s="59"/>
      <c r="F61" s="59"/>
      <c r="G61" s="59"/>
      <c r="H61" s="59"/>
      <c r="I61" s="98"/>
      <c r="J61" s="98"/>
      <c r="K61" s="98"/>
      <c r="L61" s="98"/>
      <c r="M61" s="98"/>
      <c r="N61" s="98"/>
      <c r="O61" s="98"/>
    </row>
    <row r="62" spans="2:29" x14ac:dyDescent="0.35">
      <c r="F62" s="59"/>
      <c r="G62" s="59"/>
      <c r="H62" s="59"/>
      <c r="I62" s="98"/>
      <c r="J62" s="98"/>
      <c r="K62" s="98"/>
      <c r="L62" s="98"/>
      <c r="M62" s="98"/>
      <c r="N62" s="98"/>
      <c r="O62" s="98"/>
    </row>
    <row r="63" spans="2:29" x14ac:dyDescent="0.35">
      <c r="I63" s="59"/>
      <c r="J63" s="59"/>
    </row>
  </sheetData>
  <sheetProtection algorithmName="SHA-512" hashValue="E6/MbzlaS1DA5LzVMScBxN4/oBB/na1P4vf6EnGrualMxdbbw0Mox8hxLPipAUmQ9UHOYl5AGxPFEaIPIfd7Cg==" saltValue="k2ZrZ8EGEsgvp4Z8Gz2Ynw==" spinCount="100000" sheet="1" objects="1" scenarios="1"/>
  <mergeCells count="91">
    <mergeCell ref="F18:F19"/>
    <mergeCell ref="J12:J13"/>
    <mergeCell ref="J14:J15"/>
    <mergeCell ref="J16:J17"/>
    <mergeCell ref="G44:G45"/>
    <mergeCell ref="H44:H45"/>
    <mergeCell ref="G13:H14"/>
    <mergeCell ref="M24:M25"/>
    <mergeCell ref="M26:M27"/>
    <mergeCell ref="M28:M29"/>
    <mergeCell ref="H18:H19"/>
    <mergeCell ref="M18:M19"/>
    <mergeCell ref="J22:J23"/>
    <mergeCell ref="K22:K23"/>
    <mergeCell ref="L22:L23"/>
    <mergeCell ref="M22:M23"/>
    <mergeCell ref="H23:H24"/>
    <mergeCell ref="B4:E5"/>
    <mergeCell ref="J8:N9"/>
    <mergeCell ref="J10:J11"/>
    <mergeCell ref="K10:K11"/>
    <mergeCell ref="L10:L11"/>
    <mergeCell ref="N10:N11"/>
    <mergeCell ref="D10:E11"/>
    <mergeCell ref="A10:C11"/>
    <mergeCell ref="B8:E8"/>
    <mergeCell ref="F10:F11"/>
    <mergeCell ref="M10:M11"/>
    <mergeCell ref="G10:H11"/>
    <mergeCell ref="N12:N13"/>
    <mergeCell ref="L14:L15"/>
    <mergeCell ref="N14:N15"/>
    <mergeCell ref="K16:K17"/>
    <mergeCell ref="L16:L17"/>
    <mergeCell ref="N16:N17"/>
    <mergeCell ref="K14:K15"/>
    <mergeCell ref="M12:M13"/>
    <mergeCell ref="M14:M15"/>
    <mergeCell ref="M16:M17"/>
    <mergeCell ref="K12:K13"/>
    <mergeCell ref="L12:L13"/>
    <mergeCell ref="N18:N19"/>
    <mergeCell ref="K20:K21"/>
    <mergeCell ref="L20:L21"/>
    <mergeCell ref="N20:N21"/>
    <mergeCell ref="K18:K19"/>
    <mergeCell ref="L18:L19"/>
    <mergeCell ref="M20:M21"/>
    <mergeCell ref="N28:N29"/>
    <mergeCell ref="D17:E17"/>
    <mergeCell ref="F56:H56"/>
    <mergeCell ref="J26:J27"/>
    <mergeCell ref="K26:K27"/>
    <mergeCell ref="L26:L27"/>
    <mergeCell ref="N26:N27"/>
    <mergeCell ref="F34:H36"/>
    <mergeCell ref="N22:N23"/>
    <mergeCell ref="J24:J25"/>
    <mergeCell ref="K24:K25"/>
    <mergeCell ref="L24:L25"/>
    <mergeCell ref="N24:N25"/>
    <mergeCell ref="D43:E43"/>
    <mergeCell ref="D23:E24"/>
    <mergeCell ref="G39:G40"/>
    <mergeCell ref="K28:K29"/>
    <mergeCell ref="L28:L29"/>
    <mergeCell ref="J18:J19"/>
    <mergeCell ref="J20:J21"/>
    <mergeCell ref="G18:G19"/>
    <mergeCell ref="G23:G24"/>
    <mergeCell ref="B44:B45"/>
    <mergeCell ref="C44:C45"/>
    <mergeCell ref="D44:E45"/>
    <mergeCell ref="J37:J38"/>
    <mergeCell ref="B28:C29"/>
    <mergeCell ref="D39:E40"/>
    <mergeCell ref="D28:E29"/>
    <mergeCell ref="A39:C41"/>
    <mergeCell ref="H39:H40"/>
    <mergeCell ref="D38:E38"/>
    <mergeCell ref="J28:J29"/>
    <mergeCell ref="F39:F40"/>
    <mergeCell ref="D13:E14"/>
    <mergeCell ref="B35:C36"/>
    <mergeCell ref="D35:E36"/>
    <mergeCell ref="B13:C14"/>
    <mergeCell ref="D22:E22"/>
    <mergeCell ref="D18:E19"/>
    <mergeCell ref="B23:B24"/>
    <mergeCell ref="C23:C24"/>
    <mergeCell ref="A18:C20"/>
  </mergeCells>
  <pageMargins left="0.7" right="0.7" top="0.78740157499999996" bottom="0.78740157499999996" header="0.3" footer="0.3"/>
  <pageSetup paperSize="9" scale="62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CH123"/>
  <sheetViews>
    <sheetView workbookViewId="0"/>
  </sheetViews>
  <sheetFormatPr baseColWidth="10" defaultColWidth="11.54296875" defaultRowHeight="14" x14ac:dyDescent="0.3"/>
  <cols>
    <col min="1" max="1" width="10.6328125" style="12" customWidth="1"/>
    <col min="2" max="2" width="20.6328125" style="1" customWidth="1"/>
    <col min="3" max="3" width="10.54296875" style="1" customWidth="1"/>
    <col min="4" max="4" width="7.54296875" style="1" customWidth="1"/>
    <col min="5" max="9" width="11.54296875" style="1" hidden="1" customWidth="1"/>
    <col min="10" max="11" width="11.54296875" style="1"/>
    <col min="12" max="12" width="17.36328125" style="12" customWidth="1"/>
    <col min="13" max="17" width="11.54296875" style="12"/>
    <col min="18" max="18" width="31.54296875" style="12" customWidth="1"/>
    <col min="19" max="86" width="11.54296875" style="12"/>
    <col min="87" max="16384" width="11.54296875" style="1"/>
  </cols>
  <sheetData>
    <row r="1" spans="2:18" s="12" customFormat="1" ht="20.399999999999999" customHeight="1" x14ac:dyDescent="0.3"/>
    <row r="2" spans="2:18" s="12" customFormat="1" ht="20.399999999999999" customHeight="1" x14ac:dyDescent="0.3"/>
    <row r="3" spans="2:18" s="12" customFormat="1" ht="20.399999999999999" customHeight="1" x14ac:dyDescent="0.3"/>
    <row r="4" spans="2:18" ht="24" x14ac:dyDescent="0.5">
      <c r="B4" s="43" t="s">
        <v>24</v>
      </c>
      <c r="C4" s="23"/>
      <c r="D4" s="23"/>
      <c r="E4" s="12"/>
      <c r="F4" s="12"/>
      <c r="G4" s="12"/>
      <c r="H4" s="12"/>
      <c r="I4" s="12"/>
      <c r="J4" s="12"/>
      <c r="K4" s="12"/>
    </row>
    <row r="5" spans="2:18" ht="24" x14ac:dyDescent="0.5">
      <c r="B5" s="44" t="s">
        <v>25</v>
      </c>
      <c r="C5" s="23"/>
      <c r="D5" s="23"/>
      <c r="E5" s="12"/>
      <c r="F5" s="12"/>
      <c r="G5" s="12"/>
      <c r="H5" s="12"/>
      <c r="I5" s="12"/>
      <c r="J5" s="12"/>
      <c r="K5" s="12"/>
    </row>
    <row r="6" spans="2:18" ht="24" x14ac:dyDescent="0.5">
      <c r="B6" s="44" t="s">
        <v>26</v>
      </c>
      <c r="C6" s="23"/>
      <c r="D6" s="23"/>
      <c r="E6" s="12"/>
      <c r="F6" s="12"/>
      <c r="G6" s="12"/>
      <c r="H6" s="12"/>
      <c r="I6" s="12"/>
      <c r="J6" s="12"/>
      <c r="K6" s="12"/>
    </row>
    <row r="7" spans="2:18" s="12" customFormat="1" ht="14.5" thickBot="1" x14ac:dyDescent="0.35"/>
    <row r="8" spans="2:18" ht="21" customHeight="1" thickBot="1" x14ac:dyDescent="0.35">
      <c r="B8" s="12"/>
      <c r="C8" s="12"/>
      <c r="D8" s="10" t="s">
        <v>27</v>
      </c>
      <c r="E8" s="12"/>
      <c r="F8" s="12"/>
      <c r="G8" s="12"/>
      <c r="H8" s="12"/>
      <c r="I8" s="12"/>
      <c r="J8" s="25">
        <v>250</v>
      </c>
      <c r="K8" s="11"/>
    </row>
    <row r="9" spans="2:18" s="12" customFormat="1" ht="6" customHeight="1" thickBot="1" x14ac:dyDescent="0.35">
      <c r="D9" s="17"/>
      <c r="J9" s="18"/>
      <c r="K9" s="20"/>
    </row>
    <row r="10" spans="2:18" ht="21" customHeight="1" thickBot="1" x14ac:dyDescent="0.35">
      <c r="B10" s="12"/>
      <c r="C10" s="12"/>
      <c r="D10" s="10" t="s">
        <v>28</v>
      </c>
      <c r="E10" s="12"/>
      <c r="F10" s="12"/>
      <c r="G10" s="12"/>
      <c r="H10" s="12"/>
      <c r="I10" s="12"/>
      <c r="J10" s="8">
        <v>53</v>
      </c>
      <c r="K10" s="19" t="s">
        <v>29</v>
      </c>
    </row>
    <row r="11" spans="2:18" s="12" customFormat="1" ht="6" customHeight="1" thickBot="1" x14ac:dyDescent="0.35"/>
    <row r="12" spans="2:18" ht="21" customHeight="1" thickBot="1" x14ac:dyDescent="0.35">
      <c r="B12" s="12"/>
      <c r="C12" s="12"/>
      <c r="D12" s="10" t="s">
        <v>30</v>
      </c>
      <c r="E12" s="12"/>
      <c r="F12" s="12"/>
      <c r="G12" s="12"/>
      <c r="H12" s="12"/>
      <c r="I12" s="12"/>
      <c r="J12" s="8">
        <v>15</v>
      </c>
      <c r="K12" s="42" t="s">
        <v>31</v>
      </c>
    </row>
    <row r="13" spans="2:18" s="12" customFormat="1" ht="6" customHeight="1" thickBot="1" x14ac:dyDescent="0.35"/>
    <row r="14" spans="2:18" ht="31.25" customHeight="1" thickBot="1" x14ac:dyDescent="0.35">
      <c r="B14" s="215" t="s">
        <v>32</v>
      </c>
      <c r="C14" s="216"/>
      <c r="D14" s="217"/>
      <c r="E14" s="6" t="s">
        <v>33</v>
      </c>
      <c r="F14" s="7" t="s">
        <v>34</v>
      </c>
      <c r="G14" s="7" t="s">
        <v>35</v>
      </c>
      <c r="H14" s="7" t="s">
        <v>36</v>
      </c>
      <c r="I14" s="6" t="s">
        <v>37</v>
      </c>
      <c r="J14" s="6" t="s">
        <v>19</v>
      </c>
      <c r="K14" s="6" t="s">
        <v>38</v>
      </c>
      <c r="M14" s="31" t="s">
        <v>39</v>
      </c>
      <c r="N14" s="32"/>
      <c r="O14" s="32"/>
      <c r="P14" s="32"/>
      <c r="Q14" s="32"/>
      <c r="R14" s="33"/>
    </row>
    <row r="15" spans="2:18" s="9" customFormat="1" ht="14.5" x14ac:dyDescent="0.35">
      <c r="B15" s="15"/>
      <c r="C15" s="15"/>
      <c r="D15" s="15"/>
      <c r="E15" s="15"/>
      <c r="F15" s="16"/>
      <c r="G15" s="12"/>
      <c r="H15" s="12"/>
      <c r="I15" s="12"/>
      <c r="J15" s="12"/>
      <c r="M15" s="34" t="s">
        <v>40</v>
      </c>
      <c r="R15" s="35"/>
    </row>
    <row r="16" spans="2:18" ht="15.5" x14ac:dyDescent="0.3">
      <c r="B16" s="27" t="s">
        <v>41</v>
      </c>
      <c r="C16" s="29"/>
      <c r="D16" s="28"/>
      <c r="E16" s="4">
        <f>IF(J12&lt;612.4,IF(J12&lt;9,6.4,IF(J12&lt;11,3.8,IF(J12&lt;16,2,IF(J12&lt;21,1.2,IF(J12&lt;26,0.8,IF(J12&lt;31,0.6)))))))</f>
        <v>2</v>
      </c>
      <c r="F16" s="5">
        <f>1/E16</f>
        <v>0.5</v>
      </c>
      <c r="G16" s="21">
        <f>F16*5%</f>
        <v>2.5000000000000001E-2</v>
      </c>
      <c r="H16" s="2">
        <f>G16*$J$10</f>
        <v>1.3250000000000002</v>
      </c>
      <c r="I16" s="3">
        <f>$J$8*F16</f>
        <v>125</v>
      </c>
      <c r="J16" s="45">
        <f>ROUNDUP(I16+H16,0)</f>
        <v>127</v>
      </c>
      <c r="K16" s="22" t="s">
        <v>42</v>
      </c>
      <c r="M16" s="36" t="s">
        <v>43</v>
      </c>
      <c r="R16" s="37"/>
    </row>
    <row r="17" spans="2:18" ht="15.5" x14ac:dyDescent="0.3">
      <c r="B17" s="27" t="s">
        <v>44</v>
      </c>
      <c r="C17" s="29"/>
      <c r="D17" s="28"/>
      <c r="E17" s="4">
        <f>IF(J12&lt;6,24,IF(J12&lt;9,12.5,IF(J12&lt;11,7.5,IF(J12&lt;16,4,IF(J12&lt;21,2.5,IF(J12&lt;26,1.6,IF(J12&lt;31,1.3)))))))</f>
        <v>4</v>
      </c>
      <c r="F17" s="5">
        <f>1/E17</f>
        <v>0.25</v>
      </c>
      <c r="G17" s="21">
        <f>F17*5%</f>
        <v>1.2500000000000001E-2</v>
      </c>
      <c r="H17" s="2">
        <f>G17*$J$10</f>
        <v>0.66250000000000009</v>
      </c>
      <c r="I17" s="3">
        <f>$J$8*F17</f>
        <v>62.5</v>
      </c>
      <c r="J17" s="45">
        <f>ROUNDUP(I17+H17,0)</f>
        <v>64</v>
      </c>
      <c r="K17" s="22" t="s">
        <v>45</v>
      </c>
      <c r="M17" s="38" t="s">
        <v>46</v>
      </c>
      <c r="R17" s="37"/>
    </row>
    <row r="18" spans="2:18" s="12" customFormat="1" ht="15.5" x14ac:dyDescent="0.35">
      <c r="B18" s="27" t="s">
        <v>47</v>
      </c>
      <c r="C18" s="30" t="str">
        <f>IF(J12&lt;8,"XS",IF(J12&lt;12,"S",IF(J12&lt;18,"M",IF(J12&lt;24,"L",IF(J12&lt;31,"XL")))))</f>
        <v>M</v>
      </c>
      <c r="D18" s="28"/>
      <c r="E18" s="24">
        <f>IF(J12&lt;7,9,IF(J12&lt;10,8,IF(J12&lt;15,6,IF(J12&lt;21,5,IF(J12&lt;42,3)))))</f>
        <v>5</v>
      </c>
      <c r="F18" s="13">
        <f t="shared" ref="F18" si="0">1/E18</f>
        <v>0.2</v>
      </c>
      <c r="G18" s="21">
        <f>J10*(J12/1000)*2</f>
        <v>1.5899999999999999</v>
      </c>
      <c r="H18" s="26"/>
      <c r="I18" s="14">
        <f>J8+G18</f>
        <v>251.59</v>
      </c>
      <c r="J18" s="45">
        <f>ROUNDUP(I18/E18,0)</f>
        <v>51</v>
      </c>
      <c r="K18" s="22" t="s">
        <v>48</v>
      </c>
      <c r="M18" s="38" t="s">
        <v>49</v>
      </c>
      <c r="R18" s="37"/>
    </row>
    <row r="19" spans="2:18" s="12" customFormat="1" x14ac:dyDescent="0.3">
      <c r="M19" s="38" t="s">
        <v>50</v>
      </c>
      <c r="R19" s="37"/>
    </row>
    <row r="20" spans="2:18" s="12" customFormat="1" x14ac:dyDescent="0.3">
      <c r="M20" s="36" t="s">
        <v>51</v>
      </c>
      <c r="R20" s="37"/>
    </row>
    <row r="21" spans="2:18" s="12" customFormat="1" x14ac:dyDescent="0.3">
      <c r="M21" s="38" t="s">
        <v>52</v>
      </c>
      <c r="R21" s="37"/>
    </row>
    <row r="22" spans="2:18" s="12" customFormat="1" x14ac:dyDescent="0.3">
      <c r="M22" s="38" t="s">
        <v>53</v>
      </c>
      <c r="R22" s="37"/>
    </row>
    <row r="23" spans="2:18" s="12" customFormat="1" x14ac:dyDescent="0.3">
      <c r="M23" s="38" t="s">
        <v>54</v>
      </c>
      <c r="R23" s="37"/>
    </row>
    <row r="24" spans="2:18" s="12" customFormat="1" ht="6" customHeight="1" thickBot="1" x14ac:dyDescent="0.35">
      <c r="M24" s="41"/>
      <c r="N24" s="39"/>
      <c r="O24" s="39"/>
      <c r="P24" s="39"/>
      <c r="Q24" s="39"/>
      <c r="R24" s="40"/>
    </row>
    <row r="25" spans="2:18" s="12" customFormat="1" x14ac:dyDescent="0.3"/>
    <row r="26" spans="2:18" s="12" customFormat="1" x14ac:dyDescent="0.3"/>
    <row r="27" spans="2:18" s="12" customFormat="1" x14ac:dyDescent="0.3"/>
    <row r="28" spans="2:18" s="12" customFormat="1" x14ac:dyDescent="0.3"/>
    <row r="29" spans="2:18" s="12" customFormat="1" x14ac:dyDescent="0.3"/>
    <row r="30" spans="2:18" s="12" customFormat="1" x14ac:dyDescent="0.3"/>
    <row r="31" spans="2:18" s="12" customFormat="1" x14ac:dyDescent="0.3"/>
    <row r="32" spans="2:18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  <row r="78" s="12" customFormat="1" x14ac:dyDescent="0.3"/>
    <row r="79" s="12" customFormat="1" x14ac:dyDescent="0.3"/>
    <row r="80" s="12" customFormat="1" x14ac:dyDescent="0.3"/>
    <row r="81" s="12" customFormat="1" x14ac:dyDescent="0.3"/>
    <row r="82" s="12" customFormat="1" x14ac:dyDescent="0.3"/>
    <row r="83" s="12" customFormat="1" x14ac:dyDescent="0.3"/>
    <row r="84" s="12" customFormat="1" x14ac:dyDescent="0.3"/>
    <row r="85" s="12" customFormat="1" x14ac:dyDescent="0.3"/>
    <row r="86" s="12" customFormat="1" x14ac:dyDescent="0.3"/>
    <row r="87" s="12" customFormat="1" x14ac:dyDescent="0.3"/>
    <row r="88" s="12" customFormat="1" x14ac:dyDescent="0.3"/>
    <row r="89" s="12" customFormat="1" x14ac:dyDescent="0.3"/>
    <row r="90" s="12" customFormat="1" x14ac:dyDescent="0.3"/>
    <row r="91" s="12" customFormat="1" x14ac:dyDescent="0.3"/>
    <row r="92" s="12" customFormat="1" x14ac:dyDescent="0.3"/>
    <row r="93" s="12" customFormat="1" x14ac:dyDescent="0.3"/>
    <row r="94" s="12" customFormat="1" x14ac:dyDescent="0.3"/>
    <row r="95" s="12" customFormat="1" x14ac:dyDescent="0.3"/>
    <row r="96" s="12" customFormat="1" x14ac:dyDescent="0.3"/>
    <row r="97" s="12" customFormat="1" x14ac:dyDescent="0.3"/>
    <row r="98" s="12" customFormat="1" x14ac:dyDescent="0.3"/>
    <row r="99" s="12" customFormat="1" x14ac:dyDescent="0.3"/>
    <row r="100" s="12" customFormat="1" x14ac:dyDescent="0.3"/>
    <row r="101" s="12" customFormat="1" x14ac:dyDescent="0.3"/>
    <row r="102" s="12" customFormat="1" x14ac:dyDescent="0.3"/>
    <row r="103" s="12" customFormat="1" x14ac:dyDescent="0.3"/>
    <row r="104" s="12" customFormat="1" x14ac:dyDescent="0.3"/>
    <row r="105" s="12" customFormat="1" x14ac:dyDescent="0.3"/>
    <row r="106" s="12" customFormat="1" x14ac:dyDescent="0.3"/>
    <row r="107" s="12" customFormat="1" x14ac:dyDescent="0.3"/>
    <row r="108" s="12" customFormat="1" x14ac:dyDescent="0.3"/>
    <row r="109" s="12" customFormat="1" x14ac:dyDescent="0.3"/>
    <row r="110" s="12" customFormat="1" x14ac:dyDescent="0.3"/>
    <row r="111" s="12" customFormat="1" x14ac:dyDescent="0.3"/>
    <row r="112" s="12" customFormat="1" x14ac:dyDescent="0.3"/>
    <row r="113" s="12" customFormat="1" x14ac:dyDescent="0.3"/>
    <row r="114" s="12" customFormat="1" x14ac:dyDescent="0.3"/>
    <row r="115" s="12" customFormat="1" x14ac:dyDescent="0.3"/>
    <row r="116" s="12" customFormat="1" x14ac:dyDescent="0.3"/>
    <row r="117" s="12" customFormat="1" x14ac:dyDescent="0.3"/>
    <row r="118" s="12" customFormat="1" x14ac:dyDescent="0.3"/>
    <row r="119" s="12" customFormat="1" x14ac:dyDescent="0.3"/>
    <row r="120" s="12" customFormat="1" x14ac:dyDescent="0.3"/>
    <row r="121" s="12" customFormat="1" x14ac:dyDescent="0.3"/>
    <row r="122" s="12" customFormat="1" x14ac:dyDescent="0.3"/>
    <row r="123" s="12" customFormat="1" x14ac:dyDescent="0.3"/>
  </sheetData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91D67AD3605E45AA84271B8E5629F1" ma:contentTypeVersion="4" ma:contentTypeDescription="Create a new document." ma:contentTypeScope="" ma:versionID="3c24b81f914ee9b6f446b187787ea254">
  <xsd:schema xmlns:xsd="http://www.w3.org/2001/XMLSchema" xmlns:xs="http://www.w3.org/2001/XMLSchema" xmlns:p="http://schemas.microsoft.com/office/2006/metadata/properties" xmlns:ns2="af6cb214-9978-4ca4-a373-d126a2469825" xmlns:ns3="503690d7-cb3a-4f99-89b5-62f3c77d84ed" targetNamespace="http://schemas.microsoft.com/office/2006/metadata/properties" ma:root="true" ma:fieldsID="3c9ca3329a8e50495746b3351f91473c" ns2:_="" ns3:_="">
    <xsd:import namespace="af6cb214-9978-4ca4-a373-d126a2469825"/>
    <xsd:import namespace="503690d7-cb3a-4f99-89b5-62f3c77d8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cb214-9978-4ca4-a373-d126a24698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690d7-cb3a-4f99-89b5-62f3c77d8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X F 7 t V P u N H H a l A A A A 9 g A A A B I A H A B D b 2 5 m a W c v U G F j a 2 F n Z S 5 4 b W w g o h g A K K A U A A A A A A A A A A A A A A A A A A A A A A A A A A A A h Y 8 x D o I w G I W v Q r r T F j C G k J 8 y q J s k J i b G t S k V G q A Y W i x 3 c / B I X k G M o m 6 O 7 3 v f 8 N 7 9 e o N s b B v v I n u j O p 2 i A F P k S S 2 6 Q u k y R Y M 9 + T H K G O y 4 q H k p v U n W J h l N k a L K 2 n N C i H M O u w h 3 f U l C S g N y z L d 7 U c m W o 4 + s / s u + 0 s Z y L S R i c H i N Y S E O 6 B I v 4 g h T I D O E X O m v E E 5 7 n + 0 P h N X Q 2 K G X r J D + e g N k j k D e H 9 g D U E s D B B Q A A g A I A F x e 7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X u 1 U K I p H u A 4 A A A A R A A A A E w A c A E Z v c m 1 1 b G F z L 1 N l Y 3 R p b 2 4 x L m 0 g o h g A K K A U A A A A A A A A A A A A A A A A A A A A A A A A A A A A K 0 5 N L s n M z 1 M I h t C G 1 g B Q S w E C L Q A U A A I A C A B c X u 1 U + 4 0 c d q U A A A D 2 A A A A E g A A A A A A A A A A A A A A A A A A A A A A Q 2 9 u Z m l n L 1 B h Y 2 t h Z 2 U u e G 1 s U E s B A i 0 A F A A C A A g A X F 7 t V A / K 6 a u k A A A A 6 Q A A A B M A A A A A A A A A A A A A A A A A 8 Q A A A F t D b 2 5 0 Z W 5 0 X 1 R 5 c G V z X S 5 4 b W x Q S w E C L Q A U A A I A C A B c X u 1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1 i O 1 R 4 T g U y 0 0 O y C t P i I C g A A A A A C A A A A A A A D Z g A A w A A A A B A A A A D 8 6 F J L 6 + r U 9 V M J A W R r U z D + A A A A A A S A A A C g A A A A E A A A A L o w W K 8 t C g C t s 3 k P I H z X L Q 9 Q A A A A M U K c 7 p X 2 n V 3 T P a p t f 9 z 0 D k T 8 O l I S 9 D 4 s E Q j a 8 z 6 + z y W f Z I C Q d + d k D g s d 6 k 0 d 6 S 1 G P q y d 2 E 3 W k G A O W A Y B 5 t v 6 T e Y c 3 D U D 3 4 S d n h i 4 2 S q v z V s U A A A A S C J F c u S Y F z P V O Z a L s p p o z x L y L N M = < / D a t a M a s h u p > 
</file>

<file path=customXml/itemProps1.xml><?xml version="1.0" encoding="utf-8"?>
<ds:datastoreItem xmlns:ds="http://schemas.openxmlformats.org/officeDocument/2006/customXml" ds:itemID="{D5873F00-F993-409C-AFF6-A95097434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6cb214-9978-4ca4-a373-d126a2469825"/>
    <ds:schemaRef ds:uri="503690d7-cb3a-4f99-89b5-62f3c77d8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F0503-2AD2-4952-BDE1-EB5B107846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48B663E-EF53-4902-9A47-9C9DC921F55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SMART längenbezogene Anfrage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subject/>
  <dc:creator>Pronath, Simon</dc:creator>
  <cp:keywords/>
  <dc:description/>
  <cp:lastModifiedBy>Distler, Barbara</cp:lastModifiedBy>
  <cp:revision/>
  <cp:lastPrinted>2022-07-15T14:59:21Z</cp:lastPrinted>
  <dcterms:created xsi:type="dcterms:W3CDTF">2013-03-06T06:43:09Z</dcterms:created>
  <dcterms:modified xsi:type="dcterms:W3CDTF">2023-02-22T09:25:07Z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0x010100FF91D67AD3605E45AA84271B8E5629F1</vt:lpwstr>
  </property>
</Properties>
</file>