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llbruck\Digital\illbruck HP\Bedarfskalkulatoren\"/>
    </mc:Choice>
  </mc:AlternateContent>
  <xr:revisionPtr revIDLastSave="0" documentId="8_{29F220C4-E75E-43BE-BCD0-70D5FFFCCDEA}" xr6:coauthVersionLast="47" xr6:coauthVersionMax="47" xr10:uidLastSave="{00000000-0000-0000-0000-000000000000}"/>
  <bookViews>
    <workbookView xWindow="-28920" yWindow="-1125" windowWidth="29040" windowHeight="15840" xr2:uid="{00000000-000D-0000-FFFF-FFFF00000000}"/>
  </bookViews>
  <sheets>
    <sheet name="VWMS" sheetId="2" r:id="rId1"/>
    <sheet name="Tabelle1" sheetId="1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2" l="1"/>
  <c r="G18" i="11" l="1"/>
  <c r="I18" i="11" s="1"/>
  <c r="E18" i="11"/>
  <c r="F18" i="11" s="1"/>
  <c r="C18" i="11"/>
  <c r="E17" i="11"/>
  <c r="F17" i="11" s="1"/>
  <c r="E16" i="11"/>
  <c r="F16" i="11" s="1"/>
  <c r="J18" i="11" l="1"/>
  <c r="I16" i="11"/>
  <c r="G16" i="11"/>
  <c r="H16" i="11" s="1"/>
  <c r="G17" i="11"/>
  <c r="H17" i="11" s="1"/>
  <c r="I17" i="11"/>
  <c r="J17" i="11" s="1"/>
  <c r="J16" i="11" l="1"/>
  <c r="C7" i="2" l="1"/>
  <c r="I18" i="2"/>
  <c r="I17" i="2"/>
  <c r="I15" i="2"/>
  <c r="I16" i="2"/>
  <c r="I13" i="2"/>
  <c r="G13" i="2" l="1"/>
  <c r="G14" i="2"/>
  <c r="E24" i="2"/>
  <c r="E23" i="2"/>
  <c r="E21" i="2"/>
  <c r="E20" i="2"/>
  <c r="B11" i="2" l="1"/>
  <c r="E26" i="2" s="1"/>
  <c r="G18" i="2"/>
  <c r="G17" i="2"/>
  <c r="G16" i="2"/>
  <c r="G24" i="2"/>
  <c r="G22" i="2"/>
  <c r="G15" i="2"/>
  <c r="G21" i="2"/>
  <c r="G20" i="2" l="1"/>
  <c r="G30" i="2"/>
  <c r="G26" i="2"/>
  <c r="G28" i="2"/>
  <c r="G27" i="2"/>
  <c r="G29" i="2"/>
  <c r="G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Pronath, Simon</author>
  </authors>
  <commentList>
    <comment ref="B20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Pronath, Simon:</t>
        </r>
        <r>
          <rPr>
            <sz val="9"/>
            <color indexed="81"/>
            <rFont val="Segoe UI"/>
            <family val="2"/>
          </rPr>
          <t xml:space="preserve">
für alle Profile zwei Raupen aus der Dreieck-Düse (gleichschenklig mit Seitenhöhe 9 mm)</t>
        </r>
      </text>
    </comment>
    <comment ref="B21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Pronath, Simon:</t>
        </r>
        <r>
          <rPr>
            <sz val="9"/>
            <color indexed="81"/>
            <rFont val="Segoe UI"/>
            <family val="2"/>
          </rPr>
          <t xml:space="preserve">
PR007: berechnet für den Primerauftrag über die gesamte Fläche = 90 mm
PR010: Winkelhöhe 120 mm, Primerauftrag insgesamt 90 mm, wobei ca. 3 cm in der Mitte des Profils ohne Primer verbleiben sollten.
PR011: berechnet für den Primerauftrag über die gesamte Fläche = 90 mm</t>
        </r>
      </text>
    </comment>
    <comment ref="B22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Pronath, Simon:</t>
        </r>
        <r>
          <rPr>
            <sz val="9"/>
            <color indexed="81"/>
            <rFont val="Segoe UI"/>
            <family val="2"/>
          </rPr>
          <t xml:space="preserve">
PR007: berechnet für den Primerauftrag über die gesamte Fläche = 90 mm
PR010: Winkelhöhe 120 mm, Primerauftrag insgesamt 90 mm, wobei ca. 3 cm in der Mitte des Profils ohne Primer verbleiben sollten.
PR011: berechnet für den Primerauftrag über die gesamte Fläche = 90 mm</t>
        </r>
      </text>
    </comment>
    <comment ref="B23" authorId="0" shapeId="0" xr:uid="{00000000-0006-0000-0700-000004000000}">
      <text>
        <r>
          <rPr>
            <b/>
            <sz val="9"/>
            <color indexed="81"/>
            <rFont val="Segoe UI"/>
            <family val="2"/>
          </rPr>
          <t>Pronath, Simon:</t>
        </r>
        <r>
          <rPr>
            <sz val="9"/>
            <color indexed="81"/>
            <rFont val="Segoe UI"/>
            <family val="2"/>
          </rPr>
          <t xml:space="preserve">
Es werden zwei parallel verlaufende Raupen mit einem Durchmesser von etwa 4 mm jeweils am Rand von PR008 und PR012 aufgebracht.</t>
        </r>
      </text>
    </comment>
    <comment ref="B24" authorId="0" shapeId="0" xr:uid="{00000000-0006-0000-0700-000005000000}">
      <text>
        <r>
          <rPr>
            <b/>
            <sz val="9"/>
            <color indexed="81"/>
            <rFont val="Segoe UI"/>
            <family val="2"/>
          </rPr>
          <t>Pronath, Simon:</t>
        </r>
        <r>
          <rPr>
            <sz val="9"/>
            <color indexed="81"/>
            <rFont val="Segoe UI"/>
            <family val="2"/>
          </rPr>
          <t xml:space="preserve">
Es werden zwei parallel verlaufende Raupen mit einem Durchmesser von etwa 4 mm jeweils am Rand von PR008 und PR012 aufgebracht.</t>
        </r>
      </text>
    </comment>
  </commentList>
</comments>
</file>

<file path=xl/sharedStrings.xml><?xml version="1.0" encoding="utf-8"?>
<sst xmlns="http://schemas.openxmlformats.org/spreadsheetml/2006/main" count="233" uniqueCount="132">
  <si>
    <t>Meter/ Verp.</t>
  </si>
  <si>
    <t>Verbrauch= Einheit/Meter</t>
  </si>
  <si>
    <t>Lfm</t>
  </si>
  <si>
    <t>Anzahl der Fenster</t>
  </si>
  <si>
    <t>Bedarf</t>
  </si>
  <si>
    <t>Karton</t>
  </si>
  <si>
    <t>Stück</t>
  </si>
  <si>
    <t>Einheit</t>
  </si>
  <si>
    <t>Zugabe an Überlap./ Fenster</t>
  </si>
  <si>
    <t>Menge</t>
  </si>
  <si>
    <t>PR012 Dämmblock</t>
  </si>
  <si>
    <t>Die Systemkomponenten.</t>
  </si>
  <si>
    <t>Qualität – Einfach auf Bestellung.</t>
  </si>
  <si>
    <t>Typ 1 PR011 Fenstermontage-Platte</t>
  </si>
  <si>
    <t>Ausladung</t>
  </si>
  <si>
    <t>Artikel</t>
  </si>
  <si>
    <t xml:space="preserve">Abmessung </t>
  </si>
  <si>
    <t>Bestell-Nr.</t>
  </si>
  <si>
    <t>35 mm</t>
  </si>
  <si>
    <t>PR011 Platte</t>
  </si>
  <si>
    <t>1350 x 35 x 90</t>
  </si>
  <si>
    <t>*</t>
  </si>
  <si>
    <t>50 mm</t>
  </si>
  <si>
    <t>1350 x 50 x 90</t>
  </si>
  <si>
    <t>Typ2 PR007 Fenstermontage-Zarge</t>
  </si>
  <si>
    <t>90 mm</t>
  </si>
  <si>
    <t>PR007 Zarge</t>
  </si>
  <si>
    <t>1200 x 90 x 90</t>
  </si>
  <si>
    <t>126 Stück</t>
  </si>
  <si>
    <t>PR008 Dämmkeil</t>
  </si>
  <si>
    <t>1200 x 82 x 82</t>
  </si>
  <si>
    <t>28 Stück</t>
  </si>
  <si>
    <t>4 Stück</t>
  </si>
  <si>
    <t>Typ 3 PR010 Fenstermontage-Winkel</t>
  </si>
  <si>
    <t>120 mm</t>
  </si>
  <si>
    <t>PR010 Winkel</t>
  </si>
  <si>
    <t xml:space="preserve">1350 x 120 x 120 </t>
  </si>
  <si>
    <t>140 mm</t>
  </si>
  <si>
    <t xml:space="preserve">1350 x 140 x 120 </t>
  </si>
  <si>
    <t>160 mm</t>
  </si>
  <si>
    <t xml:space="preserve">1350 x 160 x 120 </t>
  </si>
  <si>
    <t>180 mm</t>
  </si>
  <si>
    <t xml:space="preserve">1350 x 180 x 120 </t>
  </si>
  <si>
    <t>200 mm</t>
  </si>
  <si>
    <t xml:space="preserve">1350 x 200 x 120 </t>
  </si>
  <si>
    <t>* wird innerhalb 7 Werkstagen auftragsbezogen geliefert</t>
  </si>
  <si>
    <t>Abdichtung*</t>
  </si>
  <si>
    <t>Lieferform</t>
  </si>
  <si>
    <t>Inhalt</t>
  </si>
  <si>
    <t xml:space="preserve">TP652 trioplex+ </t>
  </si>
  <si>
    <t>58 M</t>
  </si>
  <si>
    <t>4 Rollen á 6,0 m</t>
  </si>
  <si>
    <t>66 M</t>
  </si>
  <si>
    <t>72 M</t>
  </si>
  <si>
    <t>3 Rollen á 6,0 m</t>
  </si>
  <si>
    <t>77 M</t>
  </si>
  <si>
    <t>83 M</t>
  </si>
  <si>
    <t>88 M</t>
  </si>
  <si>
    <t>* die untere Abdichtung muss je nach Planung separat bestellt werden!</t>
  </si>
  <si>
    <t>Systemzubehör</t>
  </si>
  <si>
    <t>SP340 Sofort-Haftkleber</t>
  </si>
  <si>
    <t xml:space="preserve">600 ml </t>
  </si>
  <si>
    <t>12 Beutel</t>
  </si>
  <si>
    <t>AT140 Primer</t>
  </si>
  <si>
    <t>500 ml</t>
  </si>
  <si>
    <t>12 Dosen</t>
  </si>
  <si>
    <t xml:space="preserve">500 ml </t>
  </si>
  <si>
    <t xml:space="preserve">  3 Dosen</t>
  </si>
  <si>
    <t xml:space="preserve">    5 Liter </t>
  </si>
  <si>
    <t xml:space="preserve">  1 Kanister</t>
  </si>
  <si>
    <t>SP025 Kleber</t>
  </si>
  <si>
    <t>310 ml</t>
  </si>
  <si>
    <t>12 Kartuschen</t>
  </si>
  <si>
    <t>20 Beutel</t>
  </si>
  <si>
    <t>SP340 Soforthaft-Kleber</t>
  </si>
  <si>
    <t>Vorwandmontage-System</t>
  </si>
  <si>
    <t>(EFH Format)</t>
  </si>
  <si>
    <t>Verbrauch</t>
  </si>
  <si>
    <t>Typ 1</t>
  </si>
  <si>
    <t>PR011 Vorwandmontage-Platte 35 mm</t>
  </si>
  <si>
    <t>m</t>
  </si>
  <si>
    <t>Typ 2</t>
  </si>
  <si>
    <t>PR007 Vorwandmontage-Zarge 90 mm</t>
  </si>
  <si>
    <t>Typ 3</t>
  </si>
  <si>
    <t>PR010 Vorwandmontage-Winkel 120 - 140 mm</t>
  </si>
  <si>
    <t>ml</t>
  </si>
  <si>
    <t>entweder</t>
  </si>
  <si>
    <t>oder</t>
  </si>
  <si>
    <t>VE</t>
  </si>
  <si>
    <t>SP025 als Kleber für Dämmkeil/-block</t>
  </si>
  <si>
    <t>m dreiseitig</t>
  </si>
  <si>
    <t>TP652 illmod trioplex+ 66 M</t>
  </si>
  <si>
    <t>TP652 illmod trioplex+ 72 M</t>
  </si>
  <si>
    <t>TP652 illmod trioplex+ 77 M</t>
  </si>
  <si>
    <t>TP652 illmod trioplex+ 83 M</t>
  </si>
  <si>
    <t>TP652 illmod trioplex+ 88 M</t>
  </si>
  <si>
    <t>Hinweis: Eingabe nur im gelben Feld möglich</t>
  </si>
  <si>
    <t>Menge/Stück</t>
  </si>
  <si>
    <t>Beutel</t>
  </si>
  <si>
    <t>Kartusche</t>
  </si>
  <si>
    <t>Laufmeter gesamt</t>
  </si>
  <si>
    <t>1000 x 70 x 70</t>
  </si>
  <si>
    <t>1000 x 90 x 70</t>
  </si>
  <si>
    <t>1000 x 110 x 70</t>
  </si>
  <si>
    <t>1000 x 130 x 70</t>
  </si>
  <si>
    <t>1000 x 150 x 70</t>
  </si>
  <si>
    <t>i3 Produkt</t>
  </si>
  <si>
    <t>SP525 Hochbaufugen-Dichtstoff 310 ml</t>
  </si>
  <si>
    <t>SP525 Hochbaufugen-Dichtstoff 600 ml</t>
  </si>
  <si>
    <t>Rolle</t>
  </si>
  <si>
    <t>Anschlussfuge [m]</t>
  </si>
  <si>
    <t>Anzahl Fenster und Türen [Stück]</t>
  </si>
  <si>
    <t>Fugenbreite [mm]</t>
  </si>
  <si>
    <t xml:space="preserve">TP652 illmod trioplex+ </t>
  </si>
  <si>
    <t>LzM 4.3 ab Seite 81</t>
  </si>
  <si>
    <r>
      <t>Schallschutz:</t>
    </r>
    <r>
      <rPr>
        <sz val="11"/>
        <color rgb="FF4D4D4D"/>
        <rFont val="Arial"/>
        <family val="2"/>
      </rPr>
      <t xml:space="preserve"> TP652 mit SP525 Hochbaufugen-Dichtstoff</t>
    </r>
  </si>
  <si>
    <r>
      <t>Ø</t>
    </r>
    <r>
      <rPr>
        <sz val="11"/>
        <color rgb="FF4D4D4D"/>
        <rFont val="Arial"/>
        <family val="2"/>
      </rPr>
      <t>TP652 illmod trioplex+ nach Einbausituation</t>
    </r>
  </si>
  <si>
    <r>
      <t>§</t>
    </r>
    <r>
      <rPr>
        <b/>
        <sz val="11"/>
        <color rgb="FF4D4D4D"/>
        <rFont val="Arial"/>
        <family val="2"/>
      </rPr>
      <t xml:space="preserve">Unverputzt 41 dB </t>
    </r>
    <r>
      <rPr>
        <sz val="11"/>
        <color rgb="FF4D4D4D"/>
        <rFont val="Arial"/>
        <family val="2"/>
      </rPr>
      <t>– normaler Schallschutz (bewertetes Fugenschalldämm-Maß)</t>
    </r>
  </si>
  <si>
    <r>
      <t>§</t>
    </r>
    <r>
      <rPr>
        <sz val="11"/>
        <color rgb="FF4D4D4D"/>
        <rFont val="Arial"/>
        <family val="2"/>
      </rPr>
      <t>Einseitig verputzt 51 dB – Fenster bis 41 dB</t>
    </r>
  </si>
  <si>
    <r>
      <t>§</t>
    </r>
    <r>
      <rPr>
        <sz val="11"/>
        <color rgb="FF4D4D4D"/>
        <rFont val="Arial"/>
        <family val="2"/>
      </rPr>
      <t>Zweiseitig verputzt 60 dB – Fenster mit bis zu 50 dB</t>
    </r>
  </si>
  <si>
    <r>
      <t>Ø</t>
    </r>
    <r>
      <rPr>
        <sz val="11"/>
        <color rgb="FF4D4D4D"/>
        <rFont val="Arial"/>
        <family val="2"/>
      </rPr>
      <t xml:space="preserve">TP652 </t>
    </r>
    <r>
      <rPr>
        <b/>
        <sz val="11"/>
        <color rgb="FF4D4D4D"/>
        <rFont val="Arial"/>
        <family val="2"/>
      </rPr>
      <t xml:space="preserve">mit SP525 </t>
    </r>
    <r>
      <rPr>
        <sz val="11"/>
        <color rgb="FF4D4D4D"/>
        <rFont val="Arial"/>
        <family val="2"/>
      </rPr>
      <t xml:space="preserve">innen </t>
    </r>
  </si>
  <si>
    <r>
      <t>§</t>
    </r>
    <r>
      <rPr>
        <b/>
        <sz val="11"/>
        <color rgb="FF4D4D4D"/>
        <rFont val="Arial"/>
        <family val="2"/>
      </rPr>
      <t>bis 10 mm Fuge 61 dB</t>
    </r>
    <r>
      <rPr>
        <sz val="11"/>
        <color rgb="FF4D4D4D"/>
        <rFont val="Arial"/>
        <family val="2"/>
      </rPr>
      <t xml:space="preserve"> –&gt; Fenster mit bis zu 51 dB Schallschutz</t>
    </r>
  </si>
  <si>
    <r>
      <t>§</t>
    </r>
    <r>
      <rPr>
        <b/>
        <sz val="11"/>
        <color rgb="FF4D4D4D"/>
        <rFont val="Arial"/>
        <family val="2"/>
      </rPr>
      <t xml:space="preserve">bis 20 mm Fuge 58 dB </t>
    </r>
    <r>
      <rPr>
        <sz val="11"/>
        <color rgb="FF4D4D4D"/>
        <rFont val="Arial"/>
        <family val="2"/>
      </rPr>
      <t>–&gt; Fenster mit bis zu 48 dB Schallschutz</t>
    </r>
  </si>
  <si>
    <r>
      <t>§</t>
    </r>
    <r>
      <rPr>
        <b/>
        <sz val="11"/>
        <color rgb="FF4D4D4D"/>
        <rFont val="Arial"/>
        <family val="2"/>
      </rPr>
      <t xml:space="preserve">bis 30 mm Fuge 56 dB </t>
    </r>
    <r>
      <rPr>
        <sz val="11"/>
        <color rgb="FF4D4D4D"/>
        <rFont val="Arial"/>
        <family val="2"/>
      </rPr>
      <t>–&gt; Fenster mit bis zu 46 dB Schallschutz</t>
    </r>
  </si>
  <si>
    <t>nur bis 30 mm Fugen sinnvoll!</t>
  </si>
  <si>
    <t>TP652 illmod trioplex+</t>
  </si>
  <si>
    <t>SP525 Hochbaufugen-Dichtstoff</t>
  </si>
  <si>
    <t>i3 PowerPaket: Schallschutz</t>
  </si>
  <si>
    <t>10 jährige Zusatzgarantie und Gültigkeit der Prüfzeugnisse, Nachweise und Zulassungen des Systems nur in Verbindung mit den illbruck Vorwandmontage-System Komponenten*, andernfalls erlischt jegliche Gewährleistung.            
*AT140 Primer, SP340 Soforthaft-Kleber, TP652 illmod trioplex+</t>
  </si>
  <si>
    <t>PR011 Vorwandmontage-Platte 50 mm</t>
  </si>
  <si>
    <t>Kartuschen</t>
  </si>
  <si>
    <t>Dosen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</si>
</sst>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71" formatCode="#,##0\ &quot;Fenster&quot;"/>
    <numFmt numFmtId="172" formatCode="#,##0\ &quot;m&quot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92D05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rgb="FF92D050"/>
      <name val="Arial"/>
      <family val="2"/>
    </font>
    <font>
      <sz val="16"/>
      <color rgb="FF92D050"/>
      <name val="Arial"/>
      <family val="2"/>
    </font>
    <font>
      <sz val="11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color theme="1"/>
      <name val="Wingdings"/>
      <charset val="2"/>
    </font>
    <font>
      <b/>
      <sz val="19"/>
      <color rgb="FF92D05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92D050"/>
      <name val="Calibri"/>
      <family val="2"/>
      <scheme val="minor"/>
    </font>
    <font>
      <sz val="11"/>
      <name val="Arial"/>
      <family val="2"/>
      <charset val="238"/>
    </font>
    <font>
      <b/>
      <sz val="1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  <charset val="238"/>
    </font>
    <font>
      <sz val="16"/>
      <color rgb="FFFF0000"/>
      <name val="Arial"/>
      <family val="2"/>
    </font>
    <font>
      <b/>
      <sz val="13"/>
      <color rgb="FFFF0000"/>
      <name val="Arial"/>
      <family val="2"/>
    </font>
    <font>
      <sz val="11"/>
      <color rgb="FFFF0000"/>
      <name val="Arial"/>
      <family val="2"/>
    </font>
    <font>
      <b/>
      <sz val="2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13" fillId="3" borderId="0" xfId="0" applyFont="1" applyFill="1"/>
    <xf numFmtId="0" fontId="14" fillId="3" borderId="11" xfId="0" applyFont="1" applyFill="1" applyBorder="1"/>
    <xf numFmtId="0" fontId="8" fillId="3" borderId="12" xfId="0" applyFont="1" applyFill="1" applyBorder="1"/>
    <xf numFmtId="0" fontId="8" fillId="3" borderId="12" xfId="0" applyFont="1" applyFill="1" applyBorder="1" applyAlignment="1">
      <alignment horizontal="right"/>
    </xf>
    <xf numFmtId="0" fontId="14" fillId="3" borderId="16" xfId="0" applyFont="1" applyFill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horizontal="right"/>
    </xf>
    <xf numFmtId="1" fontId="14" fillId="3" borderId="8" xfId="0" applyNumberFormat="1" applyFont="1" applyFill="1" applyBorder="1" applyAlignment="1" applyProtection="1">
      <alignment horizontal="right"/>
      <protection hidden="1"/>
    </xf>
    <xf numFmtId="1" fontId="14" fillId="3" borderId="22" xfId="0" applyNumberFormat="1" applyFont="1" applyFill="1" applyBorder="1" applyProtection="1">
      <protection hidden="1"/>
    </xf>
    <xf numFmtId="1" fontId="14" fillId="3" borderId="6" xfId="0" applyNumberFormat="1" applyFont="1" applyFill="1" applyBorder="1" applyProtection="1">
      <protection hidden="1"/>
    </xf>
    <xf numFmtId="1" fontId="14" fillId="3" borderId="22" xfId="0" applyNumberFormat="1" applyFont="1" applyFill="1" applyBorder="1" applyAlignment="1" applyProtection="1">
      <alignment horizontal="right"/>
      <protection hidden="1"/>
    </xf>
    <xf numFmtId="1" fontId="14" fillId="3" borderId="25" xfId="0" applyNumberFormat="1" applyFont="1" applyFill="1" applyBorder="1" applyAlignment="1" applyProtection="1">
      <alignment horizontal="right"/>
      <protection hidden="1"/>
    </xf>
    <xf numFmtId="0" fontId="19" fillId="0" borderId="0" xfId="0" applyFont="1"/>
    <xf numFmtId="0" fontId="19" fillId="0" borderId="1" xfId="0" applyFont="1" applyBorder="1"/>
    <xf numFmtId="165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164" fontId="19" fillId="0" borderId="1" xfId="5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1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5" fillId="3" borderId="0" xfId="0" applyFont="1" applyFill="1"/>
    <xf numFmtId="0" fontId="19" fillId="3" borderId="0" xfId="0" applyFont="1" applyFill="1"/>
    <xf numFmtId="164" fontId="20" fillId="3" borderId="1" xfId="5" applyFont="1" applyFill="1" applyBorder="1" applyAlignment="1">
      <alignment horizontal="center"/>
    </xf>
    <xf numFmtId="0" fontId="19" fillId="3" borderId="1" xfId="0" applyFont="1" applyFill="1" applyBorder="1"/>
    <xf numFmtId="165" fontId="19" fillId="3" borderId="1" xfId="0" applyNumberFormat="1" applyFont="1" applyFill="1" applyBorder="1"/>
    <xf numFmtId="0" fontId="19" fillId="3" borderId="3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3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wrapText="1"/>
    </xf>
    <xf numFmtId="0" fontId="19" fillId="3" borderId="0" xfId="0" applyFont="1" applyFill="1" applyBorder="1"/>
    <xf numFmtId="0" fontId="0" fillId="3" borderId="0" xfId="0" applyFill="1" applyBorder="1"/>
    <xf numFmtId="0" fontId="19" fillId="3" borderId="0" xfId="0" applyFont="1" applyFill="1" applyAlignment="1">
      <alignment horizontal="center" vertical="center"/>
    </xf>
    <xf numFmtId="0" fontId="24" fillId="3" borderId="0" xfId="0" applyFont="1" applyFill="1" applyAlignment="1" applyProtection="1">
      <alignment horizontal="right"/>
      <protection locked="0"/>
    </xf>
    <xf numFmtId="0" fontId="1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66" fontId="20" fillId="2" borderId="1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/>
    <xf numFmtId="0" fontId="0" fillId="3" borderId="0" xfId="0" applyFill="1" applyAlignment="1"/>
    <xf numFmtId="0" fontId="8" fillId="3" borderId="0" xfId="0" applyFont="1" applyFill="1"/>
    <xf numFmtId="0" fontId="8" fillId="3" borderId="0" xfId="0" applyFont="1" applyFill="1" applyBorder="1"/>
    <xf numFmtId="0" fontId="8" fillId="3" borderId="0" xfId="0" applyFont="1" applyFill="1" applyAlignment="1">
      <alignment horizontal="right"/>
    </xf>
    <xf numFmtId="0" fontId="6" fillId="3" borderId="0" xfId="0" applyFont="1" applyFill="1"/>
    <xf numFmtId="0" fontId="19" fillId="3" borderId="1" xfId="0" applyFont="1" applyFill="1" applyBorder="1" applyAlignment="1">
      <alignment horizontal="left"/>
    </xf>
    <xf numFmtId="0" fontId="15" fillId="3" borderId="0" xfId="0" applyFont="1" applyFill="1"/>
    <xf numFmtId="0" fontId="20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/>
    <xf numFmtId="0" fontId="8" fillId="3" borderId="8" xfId="0" applyFont="1" applyFill="1" applyBorder="1"/>
    <xf numFmtId="0" fontId="8" fillId="3" borderId="8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0" fontId="14" fillId="3" borderId="21" xfId="0" applyFont="1" applyFill="1" applyBorder="1"/>
    <xf numFmtId="0" fontId="8" fillId="3" borderId="22" xfId="0" applyFont="1" applyFill="1" applyBorder="1"/>
    <xf numFmtId="0" fontId="8" fillId="3" borderId="22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14" fillId="3" borderId="24" xfId="0" applyFont="1" applyFill="1" applyBorder="1"/>
    <xf numFmtId="3" fontId="8" fillId="3" borderId="25" xfId="0" applyNumberFormat="1" applyFont="1" applyFill="1" applyBorder="1"/>
    <xf numFmtId="0" fontId="8" fillId="3" borderId="25" xfId="0" applyFont="1" applyFill="1" applyBorder="1" applyAlignment="1">
      <alignment horizontal="right"/>
    </xf>
    <xf numFmtId="0" fontId="8" fillId="3" borderId="25" xfId="0" applyFont="1" applyFill="1" applyBorder="1"/>
    <xf numFmtId="11" fontId="14" fillId="3" borderId="21" xfId="0" applyNumberFormat="1" applyFont="1" applyFill="1" applyBorder="1"/>
    <xf numFmtId="0" fontId="8" fillId="3" borderId="22" xfId="0" applyNumberFormat="1" applyFont="1" applyFill="1" applyBorder="1"/>
    <xf numFmtId="11" fontId="8" fillId="3" borderId="22" xfId="0" applyNumberFormat="1" applyFont="1" applyFill="1" applyBorder="1" applyAlignment="1">
      <alignment horizontal="right"/>
    </xf>
    <xf numFmtId="11" fontId="8" fillId="3" borderId="22" xfId="0" applyNumberFormat="1" applyFont="1" applyFill="1" applyBorder="1"/>
    <xf numFmtId="11" fontId="14" fillId="3" borderId="24" xfId="0" applyNumberFormat="1" applyFont="1" applyFill="1" applyBorder="1"/>
    <xf numFmtId="0" fontId="8" fillId="3" borderId="17" xfId="0" applyNumberFormat="1" applyFont="1" applyFill="1" applyBorder="1"/>
    <xf numFmtId="11" fontId="8" fillId="3" borderId="17" xfId="0" applyNumberFormat="1" applyFont="1" applyFill="1" applyBorder="1" applyAlignment="1">
      <alignment horizontal="right"/>
    </xf>
    <xf numFmtId="11" fontId="8" fillId="3" borderId="17" xfId="0" applyNumberFormat="1" applyFont="1" applyFill="1" applyBorder="1"/>
    <xf numFmtId="0" fontId="11" fillId="3" borderId="26" xfId="0" applyFont="1" applyFill="1" applyBorder="1"/>
    <xf numFmtId="0" fontId="8" fillId="3" borderId="28" xfId="0" applyFont="1" applyFill="1" applyBorder="1" applyAlignment="1">
      <alignment horizontal="center"/>
    </xf>
    <xf numFmtId="0" fontId="11" fillId="3" borderId="29" xfId="0" applyFont="1" applyFill="1" applyBorder="1"/>
    <xf numFmtId="0" fontId="11" fillId="3" borderId="32" xfId="0" applyFont="1" applyFill="1" applyBorder="1"/>
    <xf numFmtId="0" fontId="11" fillId="3" borderId="16" xfId="0" applyFont="1" applyFill="1" applyBorder="1"/>
    <xf numFmtId="0" fontId="11" fillId="3" borderId="0" xfId="0" applyFont="1" applyFill="1"/>
    <xf numFmtId="0" fontId="25" fillId="3" borderId="0" xfId="0" applyFont="1" applyFill="1"/>
    <xf numFmtId="0" fontId="27" fillId="2" borderId="9" xfId="0" applyFont="1" applyFill="1" applyBorder="1"/>
    <xf numFmtId="0" fontId="27" fillId="2" borderId="14" xfId="0" applyFont="1" applyFill="1" applyBorder="1"/>
    <xf numFmtId="0" fontId="27" fillId="2" borderId="19" xfId="0" applyFont="1" applyFill="1" applyBorder="1"/>
    <xf numFmtId="0" fontId="27" fillId="2" borderId="23" xfId="0" applyFont="1" applyFill="1" applyBorder="1"/>
    <xf numFmtId="0" fontId="27" fillId="2" borderId="34" xfId="0" applyFont="1" applyFill="1" applyBorder="1"/>
    <xf numFmtId="0" fontId="28" fillId="3" borderId="0" xfId="0" applyFont="1" applyFill="1"/>
    <xf numFmtId="0" fontId="29" fillId="3" borderId="0" xfId="0" applyFont="1" applyFill="1"/>
    <xf numFmtId="0" fontId="22" fillId="3" borderId="0" xfId="0" applyFont="1" applyFill="1"/>
    <xf numFmtId="0" fontId="19" fillId="3" borderId="5" xfId="0" applyFont="1" applyFill="1" applyBorder="1" applyAlignment="1">
      <alignment horizontal="left"/>
    </xf>
    <xf numFmtId="0" fontId="19" fillId="3" borderId="5" xfId="0" applyFont="1" applyFill="1" applyBorder="1"/>
    <xf numFmtId="0" fontId="11" fillId="3" borderId="5" xfId="0" applyFont="1" applyFill="1" applyBorder="1" applyAlignment="1">
      <alignment horizontal="right" vertical="center" wrapText="1"/>
    </xf>
    <xf numFmtId="0" fontId="19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/>
    </xf>
    <xf numFmtId="49" fontId="30" fillId="3" borderId="1" xfId="0" applyNumberFormat="1" applyFont="1" applyFill="1" applyBorder="1" applyAlignment="1">
      <alignment horizontal="center" vertical="center"/>
    </xf>
    <xf numFmtId="49" fontId="30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Alignment="1">
      <alignment horizontal="left" vertical="top"/>
    </xf>
    <xf numFmtId="0" fontId="11" fillId="3" borderId="1" xfId="0" applyFont="1" applyFill="1" applyBorder="1" applyAlignment="1">
      <alignment horizontal="left"/>
    </xf>
    <xf numFmtId="167" fontId="11" fillId="4" borderId="4" xfId="0" applyNumberFormat="1" applyFont="1" applyFill="1" applyBorder="1" applyAlignment="1">
      <alignment horizontal="center" vertical="center"/>
    </xf>
    <xf numFmtId="0" fontId="19" fillId="3" borderId="40" xfId="0" applyFont="1" applyFill="1" applyBorder="1"/>
    <xf numFmtId="0" fontId="30" fillId="3" borderId="0" xfId="0" applyFont="1" applyFill="1"/>
    <xf numFmtId="0" fontId="19" fillId="3" borderId="31" xfId="0" applyFont="1" applyFill="1" applyBorder="1" applyAlignment="1">
      <alignment horizontal="left"/>
    </xf>
    <xf numFmtId="0" fontId="19" fillId="3" borderId="40" xfId="0" applyFont="1" applyFill="1" applyBorder="1" applyAlignment="1">
      <alignment horizontal="left"/>
    </xf>
    <xf numFmtId="0" fontId="19" fillId="3" borderId="41" xfId="0" applyFont="1" applyFill="1" applyBorder="1" applyAlignment="1">
      <alignment horizontal="left"/>
    </xf>
    <xf numFmtId="0" fontId="11" fillId="3" borderId="41" xfId="0" applyFont="1" applyFill="1" applyBorder="1" applyAlignment="1">
      <alignment horizontal="left"/>
    </xf>
    <xf numFmtId="0" fontId="31" fillId="3" borderId="11" xfId="0" applyFont="1" applyFill="1" applyBorder="1" applyAlignment="1">
      <alignment horizontal="left" vertical="center" readingOrder="1"/>
    </xf>
    <xf numFmtId="0" fontId="19" fillId="3" borderId="12" xfId="0" applyFont="1" applyFill="1" applyBorder="1"/>
    <xf numFmtId="0" fontId="19" fillId="3" borderId="14" xfId="0" applyFont="1" applyFill="1" applyBorder="1"/>
    <xf numFmtId="0" fontId="32" fillId="3" borderId="42" xfId="0" applyFont="1" applyFill="1" applyBorder="1" applyAlignment="1">
      <alignment horizontal="left" vertical="center" readingOrder="1"/>
    </xf>
    <xf numFmtId="0" fontId="0" fillId="3" borderId="43" xfId="0" applyFill="1" applyBorder="1"/>
    <xf numFmtId="0" fontId="33" fillId="3" borderId="42" xfId="0" applyFont="1" applyFill="1" applyBorder="1" applyAlignment="1">
      <alignment horizontal="left" vertical="center" indent="3" readingOrder="1"/>
    </xf>
    <xf numFmtId="0" fontId="19" fillId="3" borderId="43" xfId="0" applyFont="1" applyFill="1" applyBorder="1"/>
    <xf numFmtId="0" fontId="33" fillId="3" borderId="42" xfId="0" applyFont="1" applyFill="1" applyBorder="1" applyAlignment="1">
      <alignment horizontal="left" vertical="center" indent="8" readingOrder="1"/>
    </xf>
    <xf numFmtId="0" fontId="19" fillId="3" borderId="17" xfId="0" applyFont="1" applyFill="1" applyBorder="1"/>
    <xf numFmtId="0" fontId="19" fillId="3" borderId="19" xfId="0" applyFont="1" applyFill="1" applyBorder="1"/>
    <xf numFmtId="0" fontId="19" fillId="3" borderId="16" xfId="0" applyFont="1" applyFill="1" applyBorder="1"/>
    <xf numFmtId="0" fontId="15" fillId="3" borderId="0" xfId="0" applyFont="1" applyFill="1" applyAlignment="1">
      <alignment horizontal="left" vertical="center"/>
    </xf>
    <xf numFmtId="0" fontId="34" fillId="3" borderId="0" xfId="0" applyFont="1" applyFill="1" applyBorder="1" applyAlignment="1"/>
    <xf numFmtId="0" fontId="35" fillId="3" borderId="0" xfId="0" applyFont="1" applyFill="1" applyBorder="1" applyAlignment="1"/>
    <xf numFmtId="0" fontId="38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9" fillId="3" borderId="1" xfId="0" applyFont="1" applyFill="1" applyBorder="1" applyAlignment="1">
      <alignment horizontal="left"/>
    </xf>
    <xf numFmtId="0" fontId="40" fillId="3" borderId="0" xfId="0" applyFont="1" applyFill="1"/>
    <xf numFmtId="0" fontId="40" fillId="3" borderId="0" xfId="0" applyFont="1" applyFill="1" applyAlignment="1" applyProtection="1">
      <alignment horizontal="right"/>
    </xf>
    <xf numFmtId="0" fontId="41" fillId="3" borderId="0" xfId="0" applyFont="1" applyFill="1"/>
    <xf numFmtId="0" fontId="4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40" fillId="3" borderId="0" xfId="0" applyFont="1" applyFill="1" applyAlignment="1">
      <alignment horizontal="center" vertical="center"/>
    </xf>
    <xf numFmtId="0" fontId="23" fillId="3" borderId="0" xfId="0" applyFont="1" applyFill="1"/>
    <xf numFmtId="0" fontId="43" fillId="3" borderId="0" xfId="0" applyFont="1" applyFill="1"/>
    <xf numFmtId="0" fontId="43" fillId="3" borderId="0" xfId="0" applyFont="1" applyFill="1" applyAlignment="1">
      <alignment horizontal="left"/>
    </xf>
    <xf numFmtId="0" fontId="44" fillId="3" borderId="0" xfId="0" applyFont="1" applyFill="1" applyBorder="1" applyAlignment="1" applyProtection="1">
      <alignment horizontal="right" vertical="center"/>
      <protection locked="0"/>
    </xf>
    <xf numFmtId="0" fontId="40" fillId="3" borderId="0" xfId="0" applyFont="1" applyFill="1" applyAlignment="1">
      <alignment horizontal="left" vertical="center"/>
    </xf>
    <xf numFmtId="3" fontId="26" fillId="2" borderId="37" xfId="0" applyNumberFormat="1" applyFont="1" applyFill="1" applyBorder="1" applyProtection="1">
      <protection hidden="1"/>
    </xf>
    <xf numFmtId="3" fontId="26" fillId="2" borderId="2" xfId="0" applyNumberFormat="1" applyFont="1" applyFill="1" applyBorder="1" applyProtection="1">
      <protection hidden="1"/>
    </xf>
    <xf numFmtId="3" fontId="26" fillId="2" borderId="38" xfId="0" applyNumberFormat="1" applyFont="1" applyFill="1" applyBorder="1" applyProtection="1">
      <protection hidden="1"/>
    </xf>
    <xf numFmtId="3" fontId="26" fillId="2" borderId="39" xfId="0" applyNumberFormat="1" applyFont="1" applyFill="1" applyBorder="1"/>
    <xf numFmtId="3" fontId="26" fillId="2" borderId="35" xfId="0" applyNumberFormat="1" applyFont="1" applyFill="1" applyBorder="1"/>
    <xf numFmtId="3" fontId="26" fillId="2" borderId="38" xfId="0" applyNumberFormat="1" applyFont="1" applyFill="1" applyBorder="1" applyAlignment="1" applyProtection="1">
      <alignment horizontal="right"/>
      <protection hidden="1"/>
    </xf>
    <xf numFmtId="3" fontId="26" fillId="2" borderId="38" xfId="0" applyNumberFormat="1" applyFont="1" applyFill="1" applyBorder="1"/>
    <xf numFmtId="3" fontId="26" fillId="2" borderId="1" xfId="0" applyNumberFormat="1" applyFont="1" applyFill="1" applyBorder="1"/>
    <xf numFmtId="3" fontId="26" fillId="2" borderId="36" xfId="0" applyNumberFormat="1" applyFont="1" applyFill="1" applyBorder="1"/>
    <xf numFmtId="3" fontId="21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14" fillId="3" borderId="42" xfId="0" applyFont="1" applyFill="1" applyBorder="1"/>
    <xf numFmtId="0" fontId="8" fillId="3" borderId="0" xfId="0" applyFont="1" applyFill="1" applyBorder="1" applyAlignment="1">
      <alignment horizontal="right"/>
    </xf>
    <xf numFmtId="0" fontId="27" fillId="2" borderId="43" xfId="0" applyFont="1" applyFill="1" applyBorder="1"/>
    <xf numFmtId="0" fontId="0" fillId="0" borderId="9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0" xfId="0" applyFont="1" applyFill="1" applyBorder="1" applyAlignment="1">
      <alignment horizontal="left"/>
    </xf>
    <xf numFmtId="0" fontId="36" fillId="3" borderId="0" xfId="0" applyFont="1" applyFill="1" applyAlignment="1">
      <alignment horizontal="left"/>
    </xf>
    <xf numFmtId="0" fontId="8" fillId="3" borderId="12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6" fontId="8" fillId="3" borderId="27" xfId="0" applyNumberFormat="1" applyFont="1" applyFill="1" applyBorder="1" applyAlignment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6" fontId="8" fillId="3" borderId="30" xfId="0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/>
    </xf>
    <xf numFmtId="166" fontId="8" fillId="3" borderId="20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172" fontId="11" fillId="4" borderId="7" xfId="0" applyNumberFormat="1" applyFont="1" applyFill="1" applyBorder="1" applyAlignment="1">
      <alignment horizontal="center" vertic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1" fontId="11" fillId="4" borderId="7" xfId="0" applyNumberFormat="1" applyFont="1" applyFill="1" applyBorder="1" applyAlignment="1">
      <alignment horizontal="center" vertical="center"/>
    </xf>
    <xf numFmtId="171" fontId="0" fillId="0" borderId="8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0" fontId="19" fillId="3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7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/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152400</xdr:rowOff>
    </xdr:from>
    <xdr:to>
      <xdr:col>7</xdr:col>
      <xdr:colOff>365428</xdr:colOff>
      <xdr:row>5</xdr:row>
      <xdr:rowOff>257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9"/>
        <a:stretch/>
      </xdr:blipFill>
      <xdr:spPr bwMode="auto">
        <a:xfrm>
          <a:off x="5402580" y="152400"/>
          <a:ext cx="1394460" cy="111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1539240</xdr:colOff>
      <xdr:row>2</xdr:row>
      <xdr:rowOff>250795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770860"/>
        </a:xfrm>
        <a:prstGeom prst="rect">
          <a:avLst/>
        </a:prstGeom>
      </xdr:spPr>
    </xdr:pic>
    <xdr:clientData/>
  </xdr:twoCellAnchor>
  <xdr:oneCellAnchor>
    <xdr:from>
      <xdr:col>0</xdr:col>
      <xdr:colOff>624840</xdr:colOff>
      <xdr:row>32</xdr:row>
      <xdr:rowOff>99060</xdr:rowOff>
    </xdr:from>
    <xdr:ext cx="3771900" cy="78124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624840" y="6210300"/>
          <a:ext cx="3771900" cy="78124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u="sng"/>
            <a:t>Verbrauch 10 m Vorwandmontage-System (orientierend)</a:t>
          </a:r>
        </a:p>
        <a:p>
          <a:r>
            <a:rPr lang="en-GB" sz="1100"/>
            <a:t>AT140 Primer                         	300ml (beidseitig aufgebracht)</a:t>
          </a:r>
        </a:p>
        <a:p>
          <a:r>
            <a:rPr lang="en-GB" sz="1100"/>
            <a:t>SP340 Soforthaft-Kleber	2 Beutel</a:t>
          </a:r>
        </a:p>
        <a:p>
          <a:r>
            <a:rPr lang="en-GB" sz="1100"/>
            <a:t>SP025 Folienkleber	1 Kartusche</a:t>
          </a:r>
        </a:p>
      </xdr:txBody>
    </xdr:sp>
    <xdr:clientData/>
  </xdr:oneCellAnchor>
  <xdr:oneCellAnchor>
    <xdr:from>
      <xdr:col>0</xdr:col>
      <xdr:colOff>624840</xdr:colOff>
      <xdr:row>37</xdr:row>
      <xdr:rowOff>68580</xdr:rowOff>
    </xdr:from>
    <xdr:ext cx="3771900" cy="1125693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624840" y="7094220"/>
          <a:ext cx="3771900" cy="112569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u="sng"/>
            <a:t>Verbrauch Primer:</a:t>
          </a:r>
        </a:p>
        <a:p>
          <a:r>
            <a:rPr lang="en-GB" sz="1100" u="none"/>
            <a:t>Durch schwankende Fugenbreite/-tiefe, aber auch durch die stark unterschiedliche Saugfähigkeit der zu verklebenden Bauteile, ist ein exakter Verbrauch schlecht anzugeben. Angebrochene Gebinde nicht offen stehen lassen und alsbald verbrauchen (chemische Reaktion mit Luftfeuchtigkeit).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1379220</xdr:colOff>
      <xdr:row>22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25196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161510</xdr:rowOff>
    </xdr:from>
    <xdr:to>
      <xdr:col>13</xdr:col>
      <xdr:colOff>313182</xdr:colOff>
      <xdr:row>33</xdr:row>
      <xdr:rowOff>108932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0" y="5716490"/>
          <a:ext cx="1105662" cy="1044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256510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140" cy="77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1"/>
  <sheetViews>
    <sheetView tabSelected="1" zoomScale="85" zoomScaleNormal="85" workbookViewId="0">
      <selection activeCell="C10" sqref="C10"/>
    </sheetView>
  </sheetViews>
  <sheetFormatPr baseColWidth="10" defaultColWidth="11.54296875" defaultRowHeight="14.5" x14ac:dyDescent="0.35"/>
  <cols>
    <col min="1" max="1" width="10.08984375" style="24" bestFit="1" customWidth="1"/>
    <col min="2" max="2" width="46.08984375" style="24" bestFit="1" customWidth="1"/>
    <col min="3" max="3" width="10.36328125" style="24" customWidth="1"/>
    <col min="4" max="4" width="2.54296875" style="24" customWidth="1"/>
    <col min="5" max="5" width="8.08984375" style="24" customWidth="1"/>
    <col min="6" max="6" width="11.08984375" style="24" customWidth="1"/>
    <col min="7" max="7" width="9.36328125" style="24" customWidth="1"/>
    <col min="8" max="8" width="7.6328125" style="24" customWidth="1"/>
    <col min="9" max="9" width="5.453125" style="29" hidden="1" customWidth="1"/>
    <col min="10" max="10" width="3.54296875" style="24" customWidth="1"/>
    <col min="11" max="11" width="37.90625" style="30" customWidth="1"/>
    <col min="12" max="12" width="18.08984375" style="30" bestFit="1" customWidth="1"/>
    <col min="13" max="13" width="16.6328125" style="30" bestFit="1" customWidth="1"/>
    <col min="14" max="15" width="11.36328125" style="30" bestFit="1" customWidth="1"/>
    <col min="16" max="16" width="11.54296875" style="30"/>
    <col min="17" max="16384" width="11.54296875" style="24"/>
  </cols>
  <sheetData>
    <row r="1" spans="1:16" s="23" customFormat="1" ht="20" x14ac:dyDescent="0.4">
      <c r="A1" s="49"/>
      <c r="B1" s="49"/>
      <c r="C1" s="49"/>
      <c r="D1" s="51"/>
      <c r="E1" s="49"/>
      <c r="F1" s="49"/>
      <c r="G1" s="49"/>
      <c r="H1" s="49"/>
      <c r="I1" s="134"/>
      <c r="L1" s="30"/>
      <c r="M1" s="30"/>
      <c r="N1" s="30"/>
      <c r="O1" s="56"/>
    </row>
    <row r="2" spans="1:16" s="23" customFormat="1" ht="20" x14ac:dyDescent="0.4">
      <c r="A2" s="49"/>
      <c r="B2" s="49"/>
      <c r="C2" s="49"/>
      <c r="D2" s="51"/>
      <c r="E2" s="49"/>
      <c r="F2" s="49"/>
      <c r="G2" s="49"/>
      <c r="H2" s="49"/>
      <c r="I2" s="134"/>
      <c r="K2" s="91"/>
      <c r="L2" s="30"/>
      <c r="M2" s="30"/>
      <c r="N2" s="30"/>
      <c r="O2" s="56"/>
    </row>
    <row r="3" spans="1:16" s="23" customFormat="1" ht="20" x14ac:dyDescent="0.4">
      <c r="A3" s="49"/>
      <c r="B3" s="49"/>
      <c r="C3" s="49"/>
      <c r="D3" s="51"/>
      <c r="E3" s="49"/>
      <c r="F3" s="49"/>
      <c r="G3" s="49"/>
      <c r="H3" s="49"/>
      <c r="I3" s="134"/>
      <c r="K3" s="91" t="s">
        <v>11</v>
      </c>
      <c r="L3" s="30"/>
      <c r="M3" s="30"/>
      <c r="N3" s="30"/>
      <c r="O3" s="56"/>
    </row>
    <row r="4" spans="1:16" s="23" customFormat="1" ht="24" x14ac:dyDescent="0.5">
      <c r="A4" s="50"/>
      <c r="B4" s="161" t="s">
        <v>75</v>
      </c>
      <c r="C4" s="162"/>
      <c r="D4" s="162"/>
      <c r="E4" s="162"/>
      <c r="F4" s="48"/>
      <c r="G4" s="48"/>
      <c r="H4" s="48"/>
      <c r="I4" s="134"/>
      <c r="K4" s="92" t="s">
        <v>12</v>
      </c>
      <c r="L4" s="30"/>
      <c r="M4" s="30"/>
      <c r="N4" s="30"/>
      <c r="O4" s="56"/>
    </row>
    <row r="5" spans="1:16" ht="15" thickBot="1" x14ac:dyDescent="0.4">
      <c r="C5" s="50"/>
      <c r="D5" s="51"/>
      <c r="E5" s="49"/>
      <c r="F5" s="49"/>
      <c r="G5" s="49"/>
      <c r="H5" s="49"/>
      <c r="O5" s="56"/>
    </row>
    <row r="6" spans="1:16" ht="17" thickBot="1" x14ac:dyDescent="0.4">
      <c r="A6" s="57"/>
      <c r="B6" s="25" t="s">
        <v>110</v>
      </c>
      <c r="C6" s="177">
        <v>5000</v>
      </c>
      <c r="D6" s="178"/>
      <c r="E6" s="179"/>
      <c r="F6" s="30" t="s">
        <v>100</v>
      </c>
      <c r="G6" s="26"/>
      <c r="H6" s="26"/>
      <c r="J6" s="52"/>
    </row>
    <row r="7" spans="1:16" s="29" customFormat="1" ht="15" hidden="1" customHeight="1" x14ac:dyDescent="0.35">
      <c r="A7" s="135"/>
      <c r="B7" s="136"/>
      <c r="C7" s="133">
        <f>C6*1.1</f>
        <v>5500</v>
      </c>
      <c r="E7" s="138"/>
      <c r="F7" s="137"/>
      <c r="G7" s="138"/>
      <c r="H7" s="138"/>
      <c r="P7" s="140"/>
    </row>
    <row r="8" spans="1:16" s="52" customFormat="1" ht="15" customHeight="1" thickBot="1" x14ac:dyDescent="0.4">
      <c r="A8" s="128"/>
      <c r="B8" s="129"/>
      <c r="E8" s="130"/>
      <c r="F8" s="128"/>
      <c r="G8" s="130"/>
      <c r="H8" s="130"/>
      <c r="I8" s="29"/>
      <c r="L8" s="84"/>
      <c r="M8" s="30"/>
      <c r="N8" s="30"/>
      <c r="O8" s="56"/>
      <c r="P8" s="109"/>
    </row>
    <row r="9" spans="1:16" ht="17" thickBot="1" x14ac:dyDescent="0.4">
      <c r="A9" s="57"/>
      <c r="B9" s="25" t="s">
        <v>111</v>
      </c>
      <c r="C9" s="180">
        <v>900</v>
      </c>
      <c r="D9" s="181"/>
      <c r="E9" s="182"/>
      <c r="F9" s="28" t="s">
        <v>76</v>
      </c>
      <c r="G9" s="26"/>
      <c r="H9" s="26"/>
      <c r="J9" s="52"/>
      <c r="K9" s="93" t="s">
        <v>13</v>
      </c>
      <c r="L9" s="139"/>
      <c r="M9" s="140"/>
      <c r="N9" s="140"/>
      <c r="O9" s="141"/>
    </row>
    <row r="10" spans="1:16" ht="15.65" customHeight="1" x14ac:dyDescent="0.35">
      <c r="A10" s="57"/>
      <c r="C10" s="58"/>
      <c r="D10" s="28"/>
      <c r="E10" s="26"/>
      <c r="F10" s="26"/>
      <c r="G10" s="26"/>
      <c r="H10" s="26"/>
      <c r="J10" s="52"/>
      <c r="K10" s="131" t="s">
        <v>14</v>
      </c>
      <c r="L10" s="131" t="s">
        <v>15</v>
      </c>
      <c r="M10" s="131" t="s">
        <v>16</v>
      </c>
      <c r="N10" s="131" t="s">
        <v>9</v>
      </c>
      <c r="O10" s="131" t="s">
        <v>17</v>
      </c>
    </row>
    <row r="11" spans="1:16" s="29" customFormat="1" ht="15.65" hidden="1" customHeight="1" x14ac:dyDescent="0.35">
      <c r="A11" s="135"/>
      <c r="B11" s="132">
        <f>(C6/C9)/4*3</f>
        <v>4.1666666666666661</v>
      </c>
      <c r="C11" s="142"/>
      <c r="D11" s="143"/>
      <c r="E11" s="138"/>
      <c r="F11" s="138"/>
      <c r="G11" s="138"/>
      <c r="H11" s="138"/>
      <c r="K11" s="35" t="s">
        <v>18</v>
      </c>
      <c r="L11" s="53" t="s">
        <v>19</v>
      </c>
      <c r="M11" s="32" t="s">
        <v>20</v>
      </c>
      <c r="N11" s="32" t="s">
        <v>21</v>
      </c>
      <c r="O11" s="35">
        <v>397290</v>
      </c>
      <c r="P11" s="140"/>
    </row>
    <row r="12" spans="1:16" ht="15" thickBot="1" x14ac:dyDescent="0.4">
      <c r="A12" s="49" t="s">
        <v>77</v>
      </c>
      <c r="B12" s="52"/>
      <c r="C12" s="30" t="s">
        <v>97</v>
      </c>
      <c r="D12" s="51"/>
      <c r="E12" s="49"/>
      <c r="F12" s="49"/>
      <c r="G12" s="49" t="s">
        <v>4</v>
      </c>
      <c r="H12" s="49" t="s">
        <v>7</v>
      </c>
      <c r="J12" s="52"/>
      <c r="K12" s="34" t="s">
        <v>22</v>
      </c>
      <c r="L12" s="101" t="s">
        <v>19</v>
      </c>
      <c r="M12" s="36" t="s">
        <v>23</v>
      </c>
      <c r="N12" s="36" t="s">
        <v>21</v>
      </c>
      <c r="O12" s="34">
        <v>340406</v>
      </c>
    </row>
    <row r="13" spans="1:16" ht="15.5" x14ac:dyDescent="0.35">
      <c r="A13" s="166" t="s">
        <v>78</v>
      </c>
      <c r="B13" s="2" t="s">
        <v>79</v>
      </c>
      <c r="C13" s="3">
        <v>1.35</v>
      </c>
      <c r="D13" s="4" t="s">
        <v>80</v>
      </c>
      <c r="E13" s="3"/>
      <c r="F13" s="3"/>
      <c r="G13" s="144">
        <f>ROUNDUP($C$6/C13+I13*$C$9,0)</f>
        <v>4028</v>
      </c>
      <c r="H13" s="87" t="s">
        <v>6</v>
      </c>
      <c r="I13" s="132">
        <f>4*0.09</f>
        <v>0.36</v>
      </c>
      <c r="J13" s="1"/>
      <c r="K13" s="24"/>
      <c r="L13" s="84"/>
      <c r="O13" s="56"/>
    </row>
    <row r="14" spans="1:16" ht="16" thickBot="1" x14ac:dyDescent="0.4">
      <c r="A14" s="167"/>
      <c r="B14" s="155" t="s">
        <v>129</v>
      </c>
      <c r="C14" s="50">
        <v>1.35</v>
      </c>
      <c r="D14" s="156" t="s">
        <v>80</v>
      </c>
      <c r="E14" s="50"/>
      <c r="F14" s="50"/>
      <c r="G14" s="145">
        <f>ROUNDUP($C$6/C13+I13*$C$9,0)</f>
        <v>4028</v>
      </c>
      <c r="H14" s="157" t="s">
        <v>6</v>
      </c>
      <c r="I14" s="132">
        <f>4*0.09</f>
        <v>0.36</v>
      </c>
      <c r="J14" s="1"/>
      <c r="K14" s="93" t="s">
        <v>24</v>
      </c>
      <c r="L14" s="84"/>
      <c r="O14" s="56"/>
    </row>
    <row r="15" spans="1:16" ht="15.5" x14ac:dyDescent="0.35">
      <c r="A15" s="166" t="s">
        <v>81</v>
      </c>
      <c r="B15" s="2" t="s">
        <v>82</v>
      </c>
      <c r="C15" s="3">
        <v>1.2</v>
      </c>
      <c r="D15" s="4" t="s">
        <v>80</v>
      </c>
      <c r="E15" s="3"/>
      <c r="F15" s="3"/>
      <c r="G15" s="144">
        <f>ROUNDUP($C$6/C15+I15*$C$9,0)</f>
        <v>4491</v>
      </c>
      <c r="H15" s="87" t="s">
        <v>6</v>
      </c>
      <c r="I15" s="132">
        <f t="shared" ref="I15:I16" si="0">4*0.09</f>
        <v>0.36</v>
      </c>
      <c r="J15" s="1"/>
      <c r="K15" s="106" t="s">
        <v>14</v>
      </c>
      <c r="L15" s="106" t="s">
        <v>15</v>
      </c>
      <c r="M15" s="106" t="s">
        <v>16</v>
      </c>
      <c r="N15" s="106" t="s">
        <v>9</v>
      </c>
      <c r="O15" s="106" t="s">
        <v>17</v>
      </c>
    </row>
    <row r="16" spans="1:16" ht="16" thickBot="1" x14ac:dyDescent="0.4">
      <c r="A16" s="167"/>
      <c r="B16" s="5" t="s">
        <v>29</v>
      </c>
      <c r="C16" s="6">
        <v>1.2</v>
      </c>
      <c r="D16" s="7" t="s">
        <v>80</v>
      </c>
      <c r="E16" s="6"/>
      <c r="F16" s="6"/>
      <c r="G16" s="145">
        <f>ROUNDUP($C$6/C16+I16*$C$9,0)</f>
        <v>4491</v>
      </c>
      <c r="H16" s="88" t="s">
        <v>6</v>
      </c>
      <c r="I16" s="132">
        <f t="shared" si="0"/>
        <v>0.36</v>
      </c>
      <c r="J16" s="1"/>
      <c r="K16" s="183" t="s">
        <v>25</v>
      </c>
      <c r="L16" s="94" t="s">
        <v>26</v>
      </c>
      <c r="M16" s="95" t="s">
        <v>27</v>
      </c>
      <c r="N16" s="96" t="s">
        <v>28</v>
      </c>
      <c r="O16" s="97">
        <v>343070</v>
      </c>
    </row>
    <row r="17" spans="1:15" ht="15.5" x14ac:dyDescent="0.35">
      <c r="A17" s="166" t="s">
        <v>83</v>
      </c>
      <c r="B17" s="2" t="s">
        <v>84</v>
      </c>
      <c r="C17" s="3">
        <v>1.35</v>
      </c>
      <c r="D17" s="4" t="s">
        <v>80</v>
      </c>
      <c r="E17" s="3"/>
      <c r="F17" s="3"/>
      <c r="G17" s="144">
        <f>ROUNDUP($C$6/C17+$I$17*C9,0)</f>
        <v>4136</v>
      </c>
      <c r="H17" s="87" t="s">
        <v>6</v>
      </c>
      <c r="I17" s="132">
        <f>4*0.12</f>
        <v>0.48</v>
      </c>
      <c r="J17" s="1"/>
      <c r="K17" s="184"/>
      <c r="L17" s="36" t="s">
        <v>29</v>
      </c>
      <c r="M17" s="36" t="s">
        <v>30</v>
      </c>
      <c r="N17" s="98"/>
      <c r="O17" s="34">
        <v>343067</v>
      </c>
    </row>
    <row r="18" spans="1:15" ht="16" thickBot="1" x14ac:dyDescent="0.4">
      <c r="A18" s="167"/>
      <c r="B18" s="5" t="s">
        <v>10</v>
      </c>
      <c r="C18" s="6">
        <v>1</v>
      </c>
      <c r="D18" s="7" t="s">
        <v>80</v>
      </c>
      <c r="E18" s="6"/>
      <c r="F18" s="6"/>
      <c r="G18" s="146">
        <f>ROUNDUP($C$6/C18+$I$18*C9,0)</f>
        <v>5432</v>
      </c>
      <c r="H18" s="88" t="s">
        <v>6</v>
      </c>
      <c r="I18" s="132">
        <f>4*0.12</f>
        <v>0.48</v>
      </c>
      <c r="J18" s="1"/>
      <c r="K18" s="183" t="s">
        <v>25</v>
      </c>
      <c r="L18" s="94" t="s">
        <v>26</v>
      </c>
      <c r="M18" s="95" t="s">
        <v>27</v>
      </c>
      <c r="N18" s="96" t="s">
        <v>31</v>
      </c>
      <c r="O18" s="97">
        <v>343071</v>
      </c>
    </row>
    <row r="19" spans="1:15" ht="16" thickBot="1" x14ac:dyDescent="0.4">
      <c r="A19" s="49"/>
      <c r="B19" s="49"/>
      <c r="C19" s="49"/>
      <c r="D19" s="51"/>
      <c r="E19" s="49"/>
      <c r="F19" s="49"/>
      <c r="G19" s="85"/>
      <c r="H19" s="85"/>
      <c r="I19" s="132"/>
      <c r="J19" s="1"/>
      <c r="K19" s="184"/>
      <c r="L19" s="36" t="s">
        <v>29</v>
      </c>
      <c r="M19" s="36" t="s">
        <v>30</v>
      </c>
      <c r="N19" s="98"/>
      <c r="O19" s="34">
        <v>343068</v>
      </c>
    </row>
    <row r="20" spans="1:15" ht="16" thickBot="1" x14ac:dyDescent="0.4">
      <c r="A20" s="49"/>
      <c r="B20" s="59" t="s">
        <v>74</v>
      </c>
      <c r="C20" s="60">
        <v>600</v>
      </c>
      <c r="D20" s="61" t="s">
        <v>85</v>
      </c>
      <c r="E20" s="8">
        <f>ROUNDUP(($C$7/7.407)+(I20*C9),0)</f>
        <v>968</v>
      </c>
      <c r="F20" s="60" t="s">
        <v>98</v>
      </c>
      <c r="G20" s="147">
        <f>ROUNDUP(E20/12,0)</f>
        <v>81</v>
      </c>
      <c r="H20" s="86" t="s">
        <v>5</v>
      </c>
      <c r="I20" s="132">
        <v>0.25</v>
      </c>
      <c r="J20" s="1"/>
      <c r="K20" s="183" t="s">
        <v>25</v>
      </c>
      <c r="L20" s="94" t="s">
        <v>26</v>
      </c>
      <c r="M20" s="95" t="s">
        <v>27</v>
      </c>
      <c r="N20" s="96" t="s">
        <v>32</v>
      </c>
      <c r="O20" s="97">
        <v>343072</v>
      </c>
    </row>
    <row r="21" spans="1:15" ht="15.5" x14ac:dyDescent="0.35">
      <c r="A21" s="62" t="s">
        <v>86</v>
      </c>
      <c r="B21" s="63" t="s">
        <v>63</v>
      </c>
      <c r="C21" s="64">
        <v>500</v>
      </c>
      <c r="D21" s="65" t="s">
        <v>85</v>
      </c>
      <c r="E21" s="9">
        <f>ROUNDUP($C$7/18.35,0)</f>
        <v>300</v>
      </c>
      <c r="F21" s="64" t="s">
        <v>131</v>
      </c>
      <c r="G21" s="148">
        <f>ROUNDUP(E21/12,0)</f>
        <v>25</v>
      </c>
      <c r="H21" s="89" t="s">
        <v>5</v>
      </c>
      <c r="J21" s="52"/>
      <c r="K21" s="184"/>
      <c r="L21" s="36" t="s">
        <v>29</v>
      </c>
      <c r="M21" s="36" t="s">
        <v>30</v>
      </c>
      <c r="N21" s="98"/>
      <c r="O21" s="34">
        <v>343069</v>
      </c>
    </row>
    <row r="22" spans="1:15" ht="16" thickBot="1" x14ac:dyDescent="0.4">
      <c r="A22" s="66" t="s">
        <v>87</v>
      </c>
      <c r="B22" s="67" t="s">
        <v>63</v>
      </c>
      <c r="C22" s="68">
        <v>5000</v>
      </c>
      <c r="D22" s="69" t="s">
        <v>85</v>
      </c>
      <c r="E22" s="10"/>
      <c r="F22" s="70"/>
      <c r="G22" s="149">
        <f>ROUNDUP($C$6*2/45/10,0)</f>
        <v>23</v>
      </c>
      <c r="H22" s="88" t="s">
        <v>88</v>
      </c>
      <c r="J22" s="52"/>
      <c r="O22" s="56"/>
    </row>
    <row r="23" spans="1:15" ht="15.5" x14ac:dyDescent="0.35">
      <c r="A23" s="62" t="s">
        <v>86</v>
      </c>
      <c r="B23" s="71" t="s">
        <v>89</v>
      </c>
      <c r="C23" s="72">
        <v>310</v>
      </c>
      <c r="D23" s="73" t="s">
        <v>85</v>
      </c>
      <c r="E23" s="11">
        <f>ROUNDUP($C$7/11,0)</f>
        <v>500</v>
      </c>
      <c r="F23" s="74" t="s">
        <v>130</v>
      </c>
      <c r="G23" s="148">
        <f>ROUNDUP(E23/12,0)</f>
        <v>42</v>
      </c>
      <c r="H23" s="89" t="s">
        <v>5</v>
      </c>
      <c r="J23" s="52"/>
      <c r="K23" s="93" t="s">
        <v>33</v>
      </c>
      <c r="L23" s="84"/>
      <c r="O23" s="56"/>
    </row>
    <row r="24" spans="1:15" ht="16" thickBot="1" x14ac:dyDescent="0.4">
      <c r="A24" s="66" t="s">
        <v>87</v>
      </c>
      <c r="B24" s="75" t="s">
        <v>89</v>
      </c>
      <c r="C24" s="76">
        <v>600</v>
      </c>
      <c r="D24" s="77" t="s">
        <v>85</v>
      </c>
      <c r="E24" s="12">
        <f>ROUNDUP($C$7/22,0)</f>
        <v>250</v>
      </c>
      <c r="F24" s="78" t="s">
        <v>98</v>
      </c>
      <c r="G24" s="150">
        <f>ROUNDUP(E24/20,0)</f>
        <v>13</v>
      </c>
      <c r="H24" s="88" t="s">
        <v>5</v>
      </c>
      <c r="J24" s="52"/>
      <c r="K24" s="106" t="s">
        <v>14</v>
      </c>
      <c r="L24" s="106" t="s">
        <v>15</v>
      </c>
      <c r="M24" s="106" t="s">
        <v>16</v>
      </c>
      <c r="N24" s="106" t="s">
        <v>9</v>
      </c>
      <c r="O24" s="106" t="s">
        <v>17</v>
      </c>
    </row>
    <row r="25" spans="1:15" ht="16" thickBot="1" x14ac:dyDescent="0.4">
      <c r="A25" s="49"/>
      <c r="B25" s="49"/>
      <c r="C25" s="49"/>
      <c r="D25" s="51"/>
      <c r="F25" s="49"/>
      <c r="G25" s="85"/>
      <c r="H25" s="85"/>
      <c r="J25" s="52"/>
      <c r="K25" s="183" t="s">
        <v>34</v>
      </c>
      <c r="L25" s="99" t="s">
        <v>35</v>
      </c>
      <c r="M25" s="94" t="s">
        <v>36</v>
      </c>
      <c r="N25" s="95" t="s">
        <v>21</v>
      </c>
      <c r="O25" s="97">
        <v>398054</v>
      </c>
    </row>
    <row r="26" spans="1:15" ht="15.5" x14ac:dyDescent="0.35">
      <c r="A26" s="62" t="s">
        <v>86</v>
      </c>
      <c r="B26" s="79" t="s">
        <v>91</v>
      </c>
      <c r="C26" s="168">
        <v>6</v>
      </c>
      <c r="D26" s="169"/>
      <c r="E26" s="174">
        <f>$B$11*$C$9</f>
        <v>3749.9999999999995</v>
      </c>
      <c r="F26" s="163" t="s">
        <v>80</v>
      </c>
      <c r="G26" s="148">
        <f>ROUNDUP(E26/24,0)</f>
        <v>157</v>
      </c>
      <c r="H26" s="89" t="s">
        <v>5</v>
      </c>
      <c r="J26" s="52"/>
      <c r="K26" s="184"/>
      <c r="L26" s="100" t="s">
        <v>10</v>
      </c>
      <c r="M26" s="101" t="s">
        <v>101</v>
      </c>
      <c r="N26" s="36" t="s">
        <v>21</v>
      </c>
      <c r="O26" s="34">
        <v>399009</v>
      </c>
    </row>
    <row r="27" spans="1:15" ht="15.5" x14ac:dyDescent="0.35">
      <c r="A27" s="80" t="s">
        <v>87</v>
      </c>
      <c r="B27" s="81" t="s">
        <v>92</v>
      </c>
      <c r="C27" s="170"/>
      <c r="D27" s="171"/>
      <c r="E27" s="175"/>
      <c r="F27" s="164"/>
      <c r="G27" s="151">
        <f>ROUNDUP($E$26/18,0)</f>
        <v>209</v>
      </c>
      <c r="H27" s="90" t="s">
        <v>5</v>
      </c>
      <c r="J27" s="52"/>
      <c r="K27" s="183" t="s">
        <v>37</v>
      </c>
      <c r="L27" s="99" t="s">
        <v>35</v>
      </c>
      <c r="M27" s="94" t="s">
        <v>38</v>
      </c>
      <c r="N27" s="95" t="s">
        <v>21</v>
      </c>
      <c r="O27" s="97">
        <v>397286</v>
      </c>
    </row>
    <row r="28" spans="1:15" ht="15.5" x14ac:dyDescent="0.35">
      <c r="A28" s="80" t="s">
        <v>87</v>
      </c>
      <c r="B28" s="81" t="s">
        <v>93</v>
      </c>
      <c r="C28" s="170"/>
      <c r="D28" s="171"/>
      <c r="E28" s="175"/>
      <c r="F28" s="164"/>
      <c r="G28" s="151">
        <f t="shared" ref="G28:G30" si="1">ROUNDUP($E$26/18,0)</f>
        <v>209</v>
      </c>
      <c r="H28" s="90" t="s">
        <v>5</v>
      </c>
      <c r="J28" s="52"/>
      <c r="K28" s="184"/>
      <c r="L28" s="100" t="s">
        <v>10</v>
      </c>
      <c r="M28" s="101" t="s">
        <v>102</v>
      </c>
      <c r="N28" s="36" t="s">
        <v>21</v>
      </c>
      <c r="O28" s="34">
        <v>397418</v>
      </c>
    </row>
    <row r="29" spans="1:15" ht="15.5" x14ac:dyDescent="0.35">
      <c r="A29" s="80" t="s">
        <v>87</v>
      </c>
      <c r="B29" s="82" t="s">
        <v>94</v>
      </c>
      <c r="C29" s="170"/>
      <c r="D29" s="171"/>
      <c r="E29" s="175"/>
      <c r="F29" s="164"/>
      <c r="G29" s="151">
        <f t="shared" si="1"/>
        <v>209</v>
      </c>
      <c r="H29" s="90" t="s">
        <v>5</v>
      </c>
      <c r="J29" s="52"/>
      <c r="K29" s="183" t="s">
        <v>39</v>
      </c>
      <c r="L29" s="99" t="s">
        <v>35</v>
      </c>
      <c r="M29" s="94" t="s">
        <v>40</v>
      </c>
      <c r="N29" s="95" t="s">
        <v>21</v>
      </c>
      <c r="O29" s="97">
        <v>397287</v>
      </c>
    </row>
    <row r="30" spans="1:15" ht="16" thickBot="1" x14ac:dyDescent="0.4">
      <c r="A30" s="66" t="s">
        <v>87</v>
      </c>
      <c r="B30" s="83" t="s">
        <v>95</v>
      </c>
      <c r="C30" s="172"/>
      <c r="D30" s="173"/>
      <c r="E30" s="176"/>
      <c r="F30" s="165"/>
      <c r="G30" s="152">
        <f t="shared" si="1"/>
        <v>209</v>
      </c>
      <c r="H30" s="88" t="s">
        <v>5</v>
      </c>
      <c r="J30" s="52"/>
      <c r="K30" s="184"/>
      <c r="L30" s="100" t="s">
        <v>10</v>
      </c>
      <c r="M30" s="101" t="s">
        <v>103</v>
      </c>
      <c r="N30" s="36" t="s">
        <v>21</v>
      </c>
      <c r="O30" s="34">
        <v>397419</v>
      </c>
    </row>
    <row r="31" spans="1:15" x14ac:dyDescent="0.35">
      <c r="A31" s="49"/>
      <c r="B31" s="84"/>
      <c r="C31" s="49"/>
      <c r="D31" s="51"/>
      <c r="E31" s="54" t="s">
        <v>90</v>
      </c>
      <c r="F31" s="49"/>
      <c r="G31" s="49"/>
      <c r="H31" s="49"/>
      <c r="J31" s="52"/>
      <c r="K31" s="183" t="s">
        <v>41</v>
      </c>
      <c r="L31" s="99" t="s">
        <v>35</v>
      </c>
      <c r="M31" s="94" t="s">
        <v>42</v>
      </c>
      <c r="N31" s="95" t="s">
        <v>21</v>
      </c>
      <c r="O31" s="97">
        <v>397288</v>
      </c>
    </row>
    <row r="32" spans="1:15" x14ac:dyDescent="0.35">
      <c r="A32" s="49"/>
      <c r="B32" s="54" t="s">
        <v>96</v>
      </c>
      <c r="C32" s="49"/>
      <c r="D32" s="51"/>
      <c r="E32" s="49"/>
      <c r="F32" s="49"/>
      <c r="G32" s="49"/>
      <c r="H32" s="49"/>
      <c r="J32" s="52"/>
      <c r="K32" s="184"/>
      <c r="L32" s="100" t="s">
        <v>10</v>
      </c>
      <c r="M32" s="101" t="s">
        <v>104</v>
      </c>
      <c r="N32" s="36" t="s">
        <v>21</v>
      </c>
      <c r="O32" s="34">
        <v>397420</v>
      </c>
    </row>
    <row r="33" spans="1:15" x14ac:dyDescent="0.35">
      <c r="A33" s="49"/>
      <c r="B33" s="49"/>
      <c r="C33" s="49"/>
      <c r="D33" s="51"/>
      <c r="E33" s="49"/>
      <c r="F33" s="49"/>
      <c r="G33" s="49"/>
      <c r="H33" s="49"/>
      <c r="J33" s="52"/>
      <c r="K33" s="183" t="s">
        <v>43</v>
      </c>
      <c r="L33" s="99" t="s">
        <v>35</v>
      </c>
      <c r="M33" s="94" t="s">
        <v>44</v>
      </c>
      <c r="N33" s="95" t="s">
        <v>21</v>
      </c>
      <c r="O33" s="97">
        <v>397289</v>
      </c>
    </row>
    <row r="34" spans="1:15" x14ac:dyDescent="0.35">
      <c r="A34" s="49"/>
      <c r="B34" s="186"/>
      <c r="C34" s="186"/>
      <c r="D34" s="51"/>
      <c r="E34" s="49"/>
      <c r="F34" s="49"/>
      <c r="G34" s="49"/>
      <c r="H34" s="49"/>
      <c r="J34" s="52"/>
      <c r="K34" s="184"/>
      <c r="L34" s="100" t="s">
        <v>10</v>
      </c>
      <c r="M34" s="101" t="s">
        <v>105</v>
      </c>
      <c r="N34" s="36" t="s">
        <v>21</v>
      </c>
      <c r="O34" s="34">
        <v>397421</v>
      </c>
    </row>
    <row r="35" spans="1:15" x14ac:dyDescent="0.35">
      <c r="A35" s="49"/>
      <c r="D35" s="51"/>
      <c r="E35" s="49"/>
      <c r="F35" s="49"/>
      <c r="G35" s="49"/>
      <c r="H35" s="49"/>
      <c r="J35" s="52"/>
      <c r="K35" s="30" t="s">
        <v>45</v>
      </c>
      <c r="O35" s="56"/>
    </row>
    <row r="36" spans="1:15" x14ac:dyDescent="0.35">
      <c r="A36" s="49"/>
      <c r="D36" s="51"/>
      <c r="E36" s="49"/>
      <c r="F36" s="49"/>
      <c r="G36" s="49"/>
      <c r="H36" s="49"/>
      <c r="O36" s="56"/>
    </row>
    <row r="37" spans="1:15" x14ac:dyDescent="0.35">
      <c r="A37" s="49"/>
      <c r="D37" s="51"/>
      <c r="E37" s="49"/>
      <c r="F37" s="49"/>
      <c r="G37" s="49"/>
      <c r="H37" s="49"/>
      <c r="K37" s="93" t="s">
        <v>46</v>
      </c>
      <c r="O37" s="56"/>
    </row>
    <row r="38" spans="1:15" x14ac:dyDescent="0.35">
      <c r="K38" s="106" t="s">
        <v>15</v>
      </c>
      <c r="L38" s="106" t="s">
        <v>47</v>
      </c>
      <c r="M38" s="106" t="s">
        <v>48</v>
      </c>
      <c r="N38" s="106" t="s">
        <v>17</v>
      </c>
      <c r="O38" s="56"/>
    </row>
    <row r="39" spans="1:15" x14ac:dyDescent="0.35">
      <c r="K39" s="32" t="s">
        <v>49</v>
      </c>
      <c r="L39" s="102" t="s">
        <v>50</v>
      </c>
      <c r="M39" s="32" t="s">
        <v>51</v>
      </c>
      <c r="N39" s="35">
        <v>311615</v>
      </c>
      <c r="O39" s="103"/>
    </row>
    <row r="40" spans="1:15" x14ac:dyDescent="0.35">
      <c r="K40" s="32" t="s">
        <v>49</v>
      </c>
      <c r="L40" s="102" t="s">
        <v>52</v>
      </c>
      <c r="M40" s="32" t="s">
        <v>51</v>
      </c>
      <c r="N40" s="35">
        <v>311616</v>
      </c>
      <c r="O40" s="56"/>
    </row>
    <row r="41" spans="1:15" x14ac:dyDescent="0.35">
      <c r="K41" s="32" t="s">
        <v>49</v>
      </c>
      <c r="L41" s="102" t="s">
        <v>53</v>
      </c>
      <c r="M41" s="32" t="s">
        <v>54</v>
      </c>
      <c r="N41" s="35">
        <v>318086</v>
      </c>
      <c r="O41" s="104"/>
    </row>
    <row r="42" spans="1:15" x14ac:dyDescent="0.35">
      <c r="K42" s="32" t="s">
        <v>49</v>
      </c>
      <c r="L42" s="102" t="s">
        <v>55</v>
      </c>
      <c r="M42" s="32" t="s">
        <v>54</v>
      </c>
      <c r="N42" s="35">
        <v>311617</v>
      </c>
      <c r="O42" s="56"/>
    </row>
    <row r="43" spans="1:15" x14ac:dyDescent="0.35">
      <c r="K43" s="32" t="s">
        <v>49</v>
      </c>
      <c r="L43" s="102" t="s">
        <v>56</v>
      </c>
      <c r="M43" s="32" t="s">
        <v>54</v>
      </c>
      <c r="N43" s="35">
        <v>318082</v>
      </c>
      <c r="O43" s="56"/>
    </row>
    <row r="44" spans="1:15" x14ac:dyDescent="0.35">
      <c r="K44" s="32" t="s">
        <v>49</v>
      </c>
      <c r="L44" s="102" t="s">
        <v>57</v>
      </c>
      <c r="M44" s="32" t="s">
        <v>54</v>
      </c>
      <c r="N44" s="35">
        <v>311618</v>
      </c>
      <c r="O44" s="56"/>
    </row>
    <row r="45" spans="1:15" x14ac:dyDescent="0.35">
      <c r="K45" s="39" t="s">
        <v>58</v>
      </c>
      <c r="L45" s="103"/>
      <c r="M45" s="39"/>
      <c r="N45" s="37"/>
      <c r="O45" s="56"/>
    </row>
    <row r="46" spans="1:15" x14ac:dyDescent="0.35">
      <c r="K46" s="39"/>
      <c r="L46" s="103"/>
      <c r="M46" s="39"/>
      <c r="N46" s="37"/>
      <c r="O46" s="56"/>
    </row>
    <row r="47" spans="1:15" x14ac:dyDescent="0.35">
      <c r="K47" s="93" t="s">
        <v>59</v>
      </c>
      <c r="O47" s="56"/>
    </row>
    <row r="48" spans="1:15" x14ac:dyDescent="0.35">
      <c r="K48" s="106" t="s">
        <v>15</v>
      </c>
      <c r="L48" s="106" t="s">
        <v>47</v>
      </c>
      <c r="M48" s="106" t="s">
        <v>48</v>
      </c>
      <c r="N48" s="106" t="s">
        <v>17</v>
      </c>
      <c r="O48" s="56"/>
    </row>
    <row r="49" spans="11:15" x14ac:dyDescent="0.35">
      <c r="K49" s="32" t="s">
        <v>60</v>
      </c>
      <c r="L49" s="32" t="s">
        <v>61</v>
      </c>
      <c r="M49" s="32" t="s">
        <v>62</v>
      </c>
      <c r="N49" s="35">
        <v>391272</v>
      </c>
      <c r="O49" s="56"/>
    </row>
    <row r="50" spans="11:15" x14ac:dyDescent="0.35">
      <c r="K50" s="32" t="s">
        <v>63</v>
      </c>
      <c r="L50" s="32" t="s">
        <v>64</v>
      </c>
      <c r="M50" s="32" t="s">
        <v>65</v>
      </c>
      <c r="N50" s="35">
        <v>378188</v>
      </c>
      <c r="O50" s="56"/>
    </row>
    <row r="51" spans="11:15" x14ac:dyDescent="0.35">
      <c r="K51" s="32" t="s">
        <v>63</v>
      </c>
      <c r="L51" s="32" t="s">
        <v>66</v>
      </c>
      <c r="M51" s="32" t="s">
        <v>67</v>
      </c>
      <c r="N51" s="35">
        <v>399375</v>
      </c>
      <c r="O51" s="56"/>
    </row>
    <row r="52" spans="11:15" x14ac:dyDescent="0.35">
      <c r="K52" s="32" t="s">
        <v>63</v>
      </c>
      <c r="L52" s="32" t="s">
        <v>68</v>
      </c>
      <c r="M52" s="32" t="s">
        <v>69</v>
      </c>
      <c r="N52" s="35">
        <v>380625</v>
      </c>
      <c r="O52" s="56"/>
    </row>
    <row r="53" spans="11:15" x14ac:dyDescent="0.35">
      <c r="K53" s="32" t="s">
        <v>70</v>
      </c>
      <c r="L53" s="32" t="s">
        <v>71</v>
      </c>
      <c r="M53" s="32" t="s">
        <v>72</v>
      </c>
      <c r="N53" s="35">
        <v>377904</v>
      </c>
      <c r="O53" s="56"/>
    </row>
    <row r="54" spans="11:15" x14ac:dyDescent="0.35">
      <c r="K54" s="32" t="s">
        <v>70</v>
      </c>
      <c r="L54" s="32" t="s">
        <v>61</v>
      </c>
      <c r="M54" s="32" t="s">
        <v>73</v>
      </c>
      <c r="N54" s="35">
        <v>377903</v>
      </c>
      <c r="O54" s="56"/>
    </row>
    <row r="55" spans="11:15" x14ac:dyDescent="0.35">
      <c r="K55" s="39"/>
      <c r="L55" s="39"/>
      <c r="M55" s="39"/>
      <c r="N55" s="37"/>
      <c r="O55" s="56"/>
    </row>
    <row r="56" spans="11:15" ht="14.4" customHeight="1" x14ac:dyDescent="0.35">
      <c r="K56" s="185" t="s">
        <v>128</v>
      </c>
      <c r="L56" s="185"/>
      <c r="M56" s="185"/>
      <c r="N56" s="185"/>
      <c r="O56" s="154"/>
    </row>
    <row r="57" spans="11:15" x14ac:dyDescent="0.35">
      <c r="K57" s="185"/>
      <c r="L57" s="185"/>
      <c r="M57" s="185"/>
      <c r="N57" s="185"/>
      <c r="O57" s="105"/>
    </row>
    <row r="58" spans="11:15" x14ac:dyDescent="0.35">
      <c r="K58" s="185"/>
      <c r="L58" s="185"/>
      <c r="M58" s="185"/>
      <c r="N58" s="185"/>
      <c r="O58" s="105"/>
    </row>
    <row r="59" spans="11:15" x14ac:dyDescent="0.35">
      <c r="K59" s="185"/>
      <c r="L59" s="185"/>
      <c r="M59" s="185"/>
      <c r="N59" s="185"/>
      <c r="O59" s="56"/>
    </row>
    <row r="61" spans="11:15" ht="78" customHeight="1" x14ac:dyDescent="0.35"/>
  </sheetData>
  <sheetProtection algorithmName="SHA-512" hashValue="pXi70A1K+O1erszrSV6k8FrjzAC17rGkippFK7csVQBmQejda8r+xFbI0SI4K/UlyyiTdvVn+3+ZFcQJWKDJxg==" saltValue="FqcqP67xe1yh6w+3kbmV4A==" spinCount="100000" sheet="1" objects="1" scenarios="1"/>
  <protectedRanges>
    <protectedRange sqref="C9 C6" name="Bereich1"/>
  </protectedRanges>
  <mergeCells count="19">
    <mergeCell ref="K29:K30"/>
    <mergeCell ref="K31:K32"/>
    <mergeCell ref="K33:K34"/>
    <mergeCell ref="A13:A14"/>
    <mergeCell ref="K56:N59"/>
    <mergeCell ref="B34:C34"/>
    <mergeCell ref="K18:K19"/>
    <mergeCell ref="K16:K17"/>
    <mergeCell ref="K20:K21"/>
    <mergeCell ref="K25:K26"/>
    <mergeCell ref="K27:K28"/>
    <mergeCell ref="B4:E4"/>
    <mergeCell ref="F26:F30"/>
    <mergeCell ref="A15:A16"/>
    <mergeCell ref="A17:A18"/>
    <mergeCell ref="C26:D30"/>
    <mergeCell ref="E26:E30"/>
    <mergeCell ref="C6:E6"/>
    <mergeCell ref="C9:E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H123"/>
  <sheetViews>
    <sheetView workbookViewId="0"/>
  </sheetViews>
  <sheetFormatPr baseColWidth="10" defaultColWidth="11.54296875" defaultRowHeight="14" x14ac:dyDescent="0.3"/>
  <cols>
    <col min="1" max="1" width="10.6328125" style="30" customWidth="1"/>
    <col min="2" max="2" width="20.6328125" style="13" customWidth="1"/>
    <col min="3" max="3" width="10.54296875" style="13" customWidth="1"/>
    <col min="4" max="4" width="7.54296875" style="13" customWidth="1"/>
    <col min="5" max="9" width="11.54296875" style="13" hidden="1" customWidth="1"/>
    <col min="10" max="11" width="11.54296875" style="13"/>
    <col min="12" max="12" width="17.36328125" style="30" customWidth="1"/>
    <col min="13" max="17" width="11.54296875" style="30"/>
    <col min="18" max="18" width="31.54296875" style="30" customWidth="1"/>
    <col min="19" max="86" width="11.54296875" style="30"/>
    <col min="87" max="16384" width="11.54296875" style="13"/>
  </cols>
  <sheetData>
    <row r="1" spans="2:18" s="30" customFormat="1" ht="20.399999999999999" customHeight="1" x14ac:dyDescent="0.3"/>
    <row r="2" spans="2:18" s="30" customFormat="1" ht="20.399999999999999" customHeight="1" x14ac:dyDescent="0.3"/>
    <row r="3" spans="2:18" s="30" customFormat="1" ht="20.399999999999999" customHeight="1" x14ac:dyDescent="0.3"/>
    <row r="4" spans="2:18" ht="24" x14ac:dyDescent="0.5">
      <c r="B4" s="126" t="s">
        <v>127</v>
      </c>
      <c r="C4" s="47"/>
      <c r="D4" s="47"/>
      <c r="E4" s="30"/>
      <c r="F4" s="30"/>
      <c r="G4" s="30"/>
      <c r="H4" s="30"/>
      <c r="I4" s="30"/>
      <c r="J4" s="30"/>
      <c r="K4" s="30"/>
    </row>
    <row r="5" spans="2:18" ht="24" x14ac:dyDescent="0.5">
      <c r="B5" s="127" t="s">
        <v>125</v>
      </c>
      <c r="C5" s="47"/>
      <c r="D5" s="47"/>
      <c r="E5" s="30"/>
      <c r="F5" s="30"/>
      <c r="G5" s="30"/>
      <c r="H5" s="30"/>
      <c r="I5" s="30"/>
      <c r="J5" s="30"/>
      <c r="K5" s="30"/>
    </row>
    <row r="6" spans="2:18" ht="24" x14ac:dyDescent="0.5">
      <c r="B6" s="127" t="s">
        <v>126</v>
      </c>
      <c r="C6" s="47"/>
      <c r="D6" s="47"/>
      <c r="E6" s="30"/>
      <c r="F6" s="30"/>
      <c r="G6" s="30"/>
      <c r="H6" s="30"/>
      <c r="I6" s="30"/>
      <c r="J6" s="30"/>
      <c r="K6" s="30"/>
    </row>
    <row r="7" spans="2:18" s="30" customFormat="1" ht="14.5" thickBot="1" x14ac:dyDescent="0.35"/>
    <row r="8" spans="2:18" ht="21" customHeight="1" thickBot="1" x14ac:dyDescent="0.35">
      <c r="B8" s="30"/>
      <c r="C8" s="30"/>
      <c r="D8" s="25" t="s">
        <v>110</v>
      </c>
      <c r="E8" s="30"/>
      <c r="F8" s="30"/>
      <c r="G8" s="30"/>
      <c r="H8" s="30"/>
      <c r="I8" s="30"/>
      <c r="J8" s="107">
        <v>250</v>
      </c>
      <c r="K8" s="27"/>
    </row>
    <row r="9" spans="2:18" s="30" customFormat="1" ht="6" customHeight="1" thickBot="1" x14ac:dyDescent="0.35">
      <c r="D9" s="41"/>
      <c r="J9" s="42"/>
      <c r="K9" s="44"/>
    </row>
    <row r="10" spans="2:18" ht="21" customHeight="1" thickBot="1" x14ac:dyDescent="0.35">
      <c r="B10" s="30"/>
      <c r="C10" s="30"/>
      <c r="D10" s="25" t="s">
        <v>111</v>
      </c>
      <c r="E10" s="30"/>
      <c r="F10" s="30"/>
      <c r="G10" s="30"/>
      <c r="H10" s="30"/>
      <c r="I10" s="30"/>
      <c r="J10" s="22">
        <v>53</v>
      </c>
      <c r="K10" s="43" t="s">
        <v>76</v>
      </c>
    </row>
    <row r="11" spans="2:18" s="30" customFormat="1" ht="6" customHeight="1" thickBot="1" x14ac:dyDescent="0.35"/>
    <row r="12" spans="2:18" ht="21" customHeight="1" thickBot="1" x14ac:dyDescent="0.35">
      <c r="B12" s="30"/>
      <c r="C12" s="30"/>
      <c r="D12" s="25" t="s">
        <v>112</v>
      </c>
      <c r="E12" s="30"/>
      <c r="F12" s="30"/>
      <c r="G12" s="30"/>
      <c r="H12" s="30"/>
      <c r="I12" s="30"/>
      <c r="J12" s="22">
        <v>15</v>
      </c>
      <c r="K12" s="125" t="s">
        <v>124</v>
      </c>
    </row>
    <row r="13" spans="2:18" s="30" customFormat="1" ht="6" customHeight="1" thickBot="1" x14ac:dyDescent="0.35"/>
    <row r="14" spans="2:18" ht="31.25" customHeight="1" thickBot="1" x14ac:dyDescent="0.35">
      <c r="B14" s="159" t="s">
        <v>106</v>
      </c>
      <c r="C14" s="160"/>
      <c r="D14" s="158"/>
      <c r="E14" s="18" t="s">
        <v>0</v>
      </c>
      <c r="F14" s="19" t="s">
        <v>1</v>
      </c>
      <c r="G14" s="19" t="s">
        <v>8</v>
      </c>
      <c r="H14" s="20" t="s">
        <v>3</v>
      </c>
      <c r="I14" s="21" t="s">
        <v>2</v>
      </c>
      <c r="J14" s="21" t="s">
        <v>4</v>
      </c>
      <c r="K14" s="21" t="s">
        <v>7</v>
      </c>
      <c r="M14" s="114" t="s">
        <v>115</v>
      </c>
      <c r="N14" s="115"/>
      <c r="O14" s="115"/>
      <c r="P14" s="115"/>
      <c r="Q14" s="115"/>
      <c r="R14" s="116"/>
    </row>
    <row r="15" spans="2:18" s="40" customFormat="1" ht="14.5" x14ac:dyDescent="0.35">
      <c r="B15" s="37"/>
      <c r="C15" s="37"/>
      <c r="D15" s="37"/>
      <c r="E15" s="37"/>
      <c r="F15" s="38"/>
      <c r="G15" s="39"/>
      <c r="H15" s="39"/>
      <c r="I15" s="39"/>
      <c r="J15" s="39"/>
      <c r="M15" s="117" t="s">
        <v>114</v>
      </c>
      <c r="R15" s="118"/>
    </row>
    <row r="16" spans="2:18" ht="15.5" x14ac:dyDescent="0.3">
      <c r="B16" s="110" t="s">
        <v>107</v>
      </c>
      <c r="C16" s="112"/>
      <c r="D16" s="111"/>
      <c r="E16" s="16">
        <f>IF(J12&lt;612.4,IF(J12&lt;9,6.4,IF(J12&lt;11,3.8,IF(J12&lt;16,2,IF(J12&lt;21,1.2,IF(J12&lt;26,0.8,IF(J12&lt;31,0.6)))))))</f>
        <v>2</v>
      </c>
      <c r="F16" s="17">
        <f>1/E16</f>
        <v>0.5</v>
      </c>
      <c r="G16" s="45">
        <f>F16*5%</f>
        <v>2.5000000000000001E-2</v>
      </c>
      <c r="H16" s="14">
        <f>G16*$J$10</f>
        <v>1.3250000000000002</v>
      </c>
      <c r="I16" s="15">
        <f>$J$8*F16</f>
        <v>125</v>
      </c>
      <c r="J16" s="153">
        <f>ROUNDUP(I16+H16,0)</f>
        <v>127</v>
      </c>
      <c r="K16" s="46" t="s">
        <v>99</v>
      </c>
      <c r="M16" s="119" t="s">
        <v>116</v>
      </c>
      <c r="N16" s="39"/>
      <c r="O16" s="39"/>
      <c r="P16" s="39"/>
      <c r="Q16" s="39"/>
      <c r="R16" s="120"/>
    </row>
    <row r="17" spans="2:18" ht="15.5" x14ac:dyDescent="0.3">
      <c r="B17" s="110" t="s">
        <v>108</v>
      </c>
      <c r="C17" s="112"/>
      <c r="D17" s="111"/>
      <c r="E17" s="16">
        <f>IF(J12&lt;6,24,IF(J12&lt;9,12.5,IF(J12&lt;11,7.5,IF(J12&lt;16,4,IF(J12&lt;21,2.5,IF(J12&lt;26,1.6,IF(J12&lt;31,1.3)))))))</f>
        <v>4</v>
      </c>
      <c r="F17" s="17">
        <f>1/E17</f>
        <v>0.25</v>
      </c>
      <c r="G17" s="45">
        <f>F17*5%</f>
        <v>1.2500000000000001E-2</v>
      </c>
      <c r="H17" s="14">
        <f>G17*$J$10</f>
        <v>0.66250000000000009</v>
      </c>
      <c r="I17" s="15">
        <f>$J$8*F17</f>
        <v>62.5</v>
      </c>
      <c r="J17" s="153">
        <f>ROUNDUP(I17+H17,0)</f>
        <v>64</v>
      </c>
      <c r="K17" s="46" t="s">
        <v>98</v>
      </c>
      <c r="M17" s="121" t="s">
        <v>117</v>
      </c>
      <c r="N17" s="39"/>
      <c r="O17" s="39"/>
      <c r="P17" s="39"/>
      <c r="Q17" s="39"/>
      <c r="R17" s="120"/>
    </row>
    <row r="18" spans="2:18" s="30" customFormat="1" ht="15.5" x14ac:dyDescent="0.35">
      <c r="B18" s="110" t="s">
        <v>113</v>
      </c>
      <c r="C18" s="113" t="str">
        <f>IF(J12&lt;8,"XS",IF(J12&lt;12,"S",IF(J12&lt;18,"M",IF(J12&lt;24,"L",IF(J12&lt;31,"XL")))))</f>
        <v>M</v>
      </c>
      <c r="D18" s="111"/>
      <c r="E18" s="55">
        <f>IF(J12&lt;7,9,IF(J12&lt;10,8,IF(J12&lt;15,6,IF(J12&lt;21,5,IF(J12&lt;42,3)))))</f>
        <v>5</v>
      </c>
      <c r="F18" s="31">
        <f t="shared" ref="F18" si="0">1/E18</f>
        <v>0.2</v>
      </c>
      <c r="G18" s="45">
        <f>J10*(J12/1000)*2</f>
        <v>1.5899999999999999</v>
      </c>
      <c r="H18" s="108"/>
      <c r="I18" s="33">
        <f>J8+G18</f>
        <v>251.59</v>
      </c>
      <c r="J18" s="153">
        <f>ROUNDUP(I18/E18,0)</f>
        <v>51</v>
      </c>
      <c r="K18" s="46" t="s">
        <v>109</v>
      </c>
      <c r="M18" s="121" t="s">
        <v>118</v>
      </c>
      <c r="N18" s="39"/>
      <c r="O18" s="39"/>
      <c r="P18" s="39"/>
      <c r="Q18" s="39"/>
      <c r="R18" s="120"/>
    </row>
    <row r="19" spans="2:18" s="30" customFormat="1" x14ac:dyDescent="0.3">
      <c r="M19" s="121" t="s">
        <v>119</v>
      </c>
      <c r="N19" s="39"/>
      <c r="O19" s="39"/>
      <c r="P19" s="39"/>
      <c r="Q19" s="39"/>
      <c r="R19" s="120"/>
    </row>
    <row r="20" spans="2:18" s="30" customFormat="1" x14ac:dyDescent="0.3">
      <c r="M20" s="119" t="s">
        <v>120</v>
      </c>
      <c r="N20" s="39"/>
      <c r="O20" s="39"/>
      <c r="P20" s="39"/>
      <c r="Q20" s="39"/>
      <c r="R20" s="120"/>
    </row>
    <row r="21" spans="2:18" s="30" customFormat="1" x14ac:dyDescent="0.3">
      <c r="M21" s="121" t="s">
        <v>121</v>
      </c>
      <c r="N21" s="39"/>
      <c r="O21" s="39"/>
      <c r="P21" s="39"/>
      <c r="Q21" s="39"/>
      <c r="R21" s="120"/>
    </row>
    <row r="22" spans="2:18" s="30" customFormat="1" x14ac:dyDescent="0.3">
      <c r="M22" s="121" t="s">
        <v>122</v>
      </c>
      <c r="N22" s="39"/>
      <c r="O22" s="39"/>
      <c r="P22" s="39"/>
      <c r="Q22" s="39"/>
      <c r="R22" s="120"/>
    </row>
    <row r="23" spans="2:18" s="30" customFormat="1" x14ac:dyDescent="0.3">
      <c r="M23" s="121" t="s">
        <v>123</v>
      </c>
      <c r="N23" s="39"/>
      <c r="O23" s="39"/>
      <c r="P23" s="39"/>
      <c r="Q23" s="39"/>
      <c r="R23" s="120"/>
    </row>
    <row r="24" spans="2:18" s="30" customFormat="1" ht="6" customHeight="1" thickBot="1" x14ac:dyDescent="0.35">
      <c r="M24" s="124"/>
      <c r="N24" s="122"/>
      <c r="O24" s="122"/>
      <c r="P24" s="122"/>
      <c r="Q24" s="122"/>
      <c r="R24" s="123"/>
    </row>
    <row r="25" spans="2:18" s="30" customFormat="1" x14ac:dyDescent="0.3">
      <c r="M25" s="39"/>
      <c r="N25" s="39"/>
      <c r="O25" s="39"/>
      <c r="P25" s="39"/>
      <c r="Q25" s="39"/>
      <c r="R25" s="39"/>
    </row>
    <row r="26" spans="2:18" s="30" customFormat="1" x14ac:dyDescent="0.3"/>
    <row r="27" spans="2:18" s="30" customFormat="1" x14ac:dyDescent="0.3"/>
    <row r="28" spans="2:18" s="30" customFormat="1" x14ac:dyDescent="0.3"/>
    <row r="29" spans="2:18" s="30" customFormat="1" x14ac:dyDescent="0.3"/>
    <row r="30" spans="2:18" s="30" customFormat="1" x14ac:dyDescent="0.3"/>
    <row r="31" spans="2:18" s="30" customFormat="1" x14ac:dyDescent="0.3"/>
    <row r="32" spans="2:18" s="30" customFormat="1" x14ac:dyDescent="0.3"/>
    <row r="33" s="30" customFormat="1" x14ac:dyDescent="0.3"/>
    <row r="34" s="30" customFormat="1" x14ac:dyDescent="0.3"/>
    <row r="35" s="30" customFormat="1" x14ac:dyDescent="0.3"/>
    <row r="36" s="30" customFormat="1" x14ac:dyDescent="0.3"/>
    <row r="37" s="30" customFormat="1" x14ac:dyDescent="0.3"/>
    <row r="38" s="30" customFormat="1" x14ac:dyDescent="0.3"/>
    <row r="39" s="30" customFormat="1" x14ac:dyDescent="0.3"/>
    <row r="40" s="30" customFormat="1" x14ac:dyDescent="0.3"/>
    <row r="41" s="30" customFormat="1" x14ac:dyDescent="0.3"/>
    <row r="42" s="30" customFormat="1" x14ac:dyDescent="0.3"/>
    <row r="43" s="30" customFormat="1" x14ac:dyDescent="0.3"/>
    <row r="44" s="30" customFormat="1" x14ac:dyDescent="0.3"/>
    <row r="45" s="30" customFormat="1" x14ac:dyDescent="0.3"/>
    <row r="46" s="30" customFormat="1" x14ac:dyDescent="0.3"/>
    <row r="47" s="30" customFormat="1" x14ac:dyDescent="0.3"/>
    <row r="48" s="30" customFormat="1" x14ac:dyDescent="0.3"/>
    <row r="49" s="30" customFormat="1" x14ac:dyDescent="0.3"/>
    <row r="50" s="30" customFormat="1" x14ac:dyDescent="0.3"/>
    <row r="51" s="30" customFormat="1" x14ac:dyDescent="0.3"/>
    <row r="52" s="30" customFormat="1" x14ac:dyDescent="0.3"/>
    <row r="53" s="30" customFormat="1" x14ac:dyDescent="0.3"/>
    <row r="54" s="30" customFormat="1" x14ac:dyDescent="0.3"/>
    <row r="55" s="30" customFormat="1" x14ac:dyDescent="0.3"/>
    <row r="56" s="30" customFormat="1" x14ac:dyDescent="0.3"/>
    <row r="57" s="30" customFormat="1" x14ac:dyDescent="0.3"/>
    <row r="58" s="30" customFormat="1" x14ac:dyDescent="0.3"/>
    <row r="59" s="30" customFormat="1" x14ac:dyDescent="0.3"/>
    <row r="60" s="30" customFormat="1" x14ac:dyDescent="0.3"/>
    <row r="61" s="30" customFormat="1" x14ac:dyDescent="0.3"/>
    <row r="62" s="30" customFormat="1" x14ac:dyDescent="0.3"/>
    <row r="63" s="30" customFormat="1" x14ac:dyDescent="0.3"/>
    <row r="64" s="30" customFormat="1" x14ac:dyDescent="0.3"/>
    <row r="65" s="30" customFormat="1" x14ac:dyDescent="0.3"/>
    <row r="66" s="30" customFormat="1" x14ac:dyDescent="0.3"/>
    <row r="67" s="30" customFormat="1" x14ac:dyDescent="0.3"/>
    <row r="68" s="30" customFormat="1" x14ac:dyDescent="0.3"/>
    <row r="69" s="30" customFormat="1" x14ac:dyDescent="0.3"/>
    <row r="70" s="30" customFormat="1" x14ac:dyDescent="0.3"/>
    <row r="71" s="30" customFormat="1" x14ac:dyDescent="0.3"/>
    <row r="72" s="30" customFormat="1" x14ac:dyDescent="0.3"/>
    <row r="73" s="30" customFormat="1" x14ac:dyDescent="0.3"/>
    <row r="74" s="30" customFormat="1" x14ac:dyDescent="0.3"/>
    <row r="75" s="30" customFormat="1" x14ac:dyDescent="0.3"/>
    <row r="76" s="30" customFormat="1" x14ac:dyDescent="0.3"/>
    <row r="77" s="30" customFormat="1" x14ac:dyDescent="0.3"/>
    <row r="78" s="30" customFormat="1" x14ac:dyDescent="0.3"/>
    <row r="79" s="30" customFormat="1" x14ac:dyDescent="0.3"/>
    <row r="80" s="30" customFormat="1" x14ac:dyDescent="0.3"/>
    <row r="81" s="30" customFormat="1" x14ac:dyDescent="0.3"/>
    <row r="82" s="30" customFormat="1" x14ac:dyDescent="0.3"/>
    <row r="83" s="30" customFormat="1" x14ac:dyDescent="0.3"/>
    <row r="84" s="30" customFormat="1" x14ac:dyDescent="0.3"/>
    <row r="85" s="30" customFormat="1" x14ac:dyDescent="0.3"/>
    <row r="86" s="30" customFormat="1" x14ac:dyDescent="0.3"/>
    <row r="87" s="30" customFormat="1" x14ac:dyDescent="0.3"/>
    <row r="88" s="30" customFormat="1" x14ac:dyDescent="0.3"/>
    <row r="89" s="30" customFormat="1" x14ac:dyDescent="0.3"/>
    <row r="90" s="30" customFormat="1" x14ac:dyDescent="0.3"/>
    <row r="91" s="30" customFormat="1" x14ac:dyDescent="0.3"/>
    <row r="92" s="30" customFormat="1" x14ac:dyDescent="0.3"/>
    <row r="93" s="30" customFormat="1" x14ac:dyDescent="0.3"/>
    <row r="94" s="30" customFormat="1" x14ac:dyDescent="0.3"/>
    <row r="95" s="30" customFormat="1" x14ac:dyDescent="0.3"/>
    <row r="96" s="30" customFormat="1" x14ac:dyDescent="0.3"/>
    <row r="97" s="30" customFormat="1" x14ac:dyDescent="0.3"/>
    <row r="98" s="30" customFormat="1" x14ac:dyDescent="0.3"/>
    <row r="99" s="30" customFormat="1" x14ac:dyDescent="0.3"/>
    <row r="100" s="30" customFormat="1" x14ac:dyDescent="0.3"/>
    <row r="101" s="30" customFormat="1" x14ac:dyDescent="0.3"/>
    <row r="102" s="30" customFormat="1" x14ac:dyDescent="0.3"/>
    <row r="103" s="30" customFormat="1" x14ac:dyDescent="0.3"/>
    <row r="104" s="30" customFormat="1" x14ac:dyDescent="0.3"/>
    <row r="105" s="30" customFormat="1" x14ac:dyDescent="0.3"/>
    <row r="106" s="30" customFormat="1" x14ac:dyDescent="0.3"/>
    <row r="107" s="30" customFormat="1" x14ac:dyDescent="0.3"/>
    <row r="108" s="30" customFormat="1" x14ac:dyDescent="0.3"/>
    <row r="109" s="30" customFormat="1" x14ac:dyDescent="0.3"/>
    <row r="110" s="30" customFormat="1" x14ac:dyDescent="0.3"/>
    <row r="111" s="30" customFormat="1" x14ac:dyDescent="0.3"/>
    <row r="112" s="30" customFormat="1" x14ac:dyDescent="0.3"/>
    <row r="113" s="30" customFormat="1" x14ac:dyDescent="0.3"/>
    <row r="114" s="30" customFormat="1" x14ac:dyDescent="0.3"/>
    <row r="115" s="30" customFormat="1" x14ac:dyDescent="0.3"/>
    <row r="116" s="30" customFormat="1" x14ac:dyDescent="0.3"/>
    <row r="117" s="30" customFormat="1" x14ac:dyDescent="0.3"/>
    <row r="118" s="30" customFormat="1" x14ac:dyDescent="0.3"/>
    <row r="119" s="30" customFormat="1" x14ac:dyDescent="0.3"/>
    <row r="120" s="30" customFormat="1" x14ac:dyDescent="0.3"/>
    <row r="121" s="30" customFormat="1" x14ac:dyDescent="0.3"/>
    <row r="122" s="30" customFormat="1" x14ac:dyDescent="0.3"/>
    <row r="123" s="30" customFormat="1" x14ac:dyDescent="0.3"/>
  </sheetData>
  <protectedRanges>
    <protectedRange sqref="J8 J10 J12" name="Bereich1"/>
  </protectedRanges>
  <mergeCells count="1">
    <mergeCell ref="B14:D1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1AFE36B291A4DB1A690F78099C1A5" ma:contentTypeVersion="" ma:contentTypeDescription="Create a new document." ma:contentTypeScope="" ma:versionID="b5b8ca5370ee325188b382f02085bb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CB5F0D-6C12-42F8-B87F-393DE516C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F0503-2AD2-4952-BDE1-EB5B107846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VWMS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creator>Pronath, Simon</dc:creator>
  <cp:lastModifiedBy>Distler, Barbara</cp:lastModifiedBy>
  <cp:lastPrinted>2017-02-28T10:25:54Z</cp:lastPrinted>
  <dcterms:created xsi:type="dcterms:W3CDTF">2013-03-06T06:43:09Z</dcterms:created>
  <dcterms:modified xsi:type="dcterms:W3CDTF">2022-02-15T13:45:38Z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0x01010088D1AFE36B291A4DB1A690F78099C1A5</vt:lpwstr>
  </property>
</Properties>
</file>